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O:\Abteilung 3\Referat 36\6_Grundsatz\4607.1 Städtebauförderungsrichtlinien\0_Änderung 2024-25\09_Einzelthemen Inhalt\Energiestandard\1_Tool BBSR bearbeitet\Final\"/>
    </mc:Choice>
  </mc:AlternateContent>
  <workbookProtection workbookAlgorithmName="SHA-512" workbookHashValue="k7VMQQ2tfJhsCmdfKRaHZITeqIVnHfsfjX/oRE7iIYZwyck/dWM60ElvX8E0/YjoWuXC/0qS43RJv74xXeBujg==" workbookSaltValue="M1b8+U4y1xDt0gLa7XT5Iw==" workbookSpinCount="100000" lockStructure="1"/>
  <bookViews>
    <workbookView xWindow="0" yWindow="0" windowWidth="28740" windowHeight="13440" tabRatio="859"/>
  </bookViews>
  <sheets>
    <sheet name="START" sheetId="1" r:id="rId1"/>
    <sheet name="Randbedingungen" sheetId="8" r:id="rId2"/>
    <sheet name="1 Aussenwand" sheetId="10" r:id="rId3"/>
    <sheet name="2 Dach" sheetId="11" r:id="rId4"/>
    <sheet name="3 Kellerdecke" sheetId="12" r:id="rId5"/>
    <sheet name="4 oberste Geschossdecke" sheetId="13" r:id="rId6"/>
    <sheet name="5 Fenster " sheetId="15" r:id="rId7"/>
    <sheet name="CO2-Einsparung Gebäudehülle" sheetId="19" r:id="rId8"/>
    <sheet name="Wechsel Energieträger " sheetId="20" r:id="rId9"/>
    <sheet name="Tabelle1" sheetId="17" state="hidden" r:id="rId10"/>
    <sheet name="Tabelle2" sheetId="18" state="hidden" r:id="rId11"/>
    <sheet name="Grundlagen" sheetId="4" r:id="rId12"/>
    <sheet name="Software-Nutzungsbedingungen" sheetId="3" r:id="rId13"/>
  </sheets>
  <definedNames>
    <definedName name="DropdownListe">Tabelle1!$H$4:$H$15</definedName>
    <definedName name="Z_9D84F4CB_A17A_46E3_B9A5_A9FF93BD3E99_.wvu.Rows" localSheetId="6" hidden="1">'5 Fenster '!#REF!</definedName>
    <definedName name="Z_9D84F4CB_A17A_46E3_B9A5_A9FF93BD3E99_.wvu.Rows" localSheetId="7" hidden="1">'CO2-Einsparung Gebäudehülle'!#REF!</definedName>
    <definedName name="Z_9D84F4CB_A17A_46E3_B9A5_A9FF93BD3E99_.wvu.Rows" localSheetId="11" hidden="1">Grundlagen!$192:$192</definedName>
    <definedName name="Z_9D84F4CB_A17A_46E3_B9A5_A9FF93BD3E99_.wvu.Rows" localSheetId="8" hidden="1">'Wechsel Energieträger '!#REF!</definedName>
  </definedNames>
  <calcPr calcId="162913"/>
  <customWorkbookViews>
    <customWorkbookView name="Domann, Nicolai - Persönliche Ansicht" guid="{9D84F4CB-A17A-46E3-B9A5-A9FF93BD3E99}" mergeInterval="0" personalView="1" maximized="1" xWindow="-8" yWindow="-8" windowWidth="1936" windowHeight="1176" tabRatio="859" activeSheetId="3"/>
  </customWorkbookViews>
</workbook>
</file>

<file path=xl/calcChain.xml><?xml version="1.0" encoding="utf-8"?>
<calcChain xmlns="http://schemas.openxmlformats.org/spreadsheetml/2006/main">
  <c r="C19" i="19" l="1"/>
  <c r="C23" i="20" l="1"/>
  <c r="C33" i="20" s="1"/>
  <c r="C15" i="20"/>
  <c r="C32" i="20" s="1"/>
  <c r="C34" i="20" l="1"/>
  <c r="L5" i="17" l="1"/>
  <c r="L6" i="17"/>
  <c r="L7" i="17"/>
  <c r="L8" i="17"/>
  <c r="L9" i="17"/>
  <c r="L10" i="17"/>
  <c r="L11" i="17"/>
  <c r="L12" i="17"/>
  <c r="L13" i="17"/>
  <c r="L14" i="17"/>
  <c r="L15" i="17"/>
  <c r="N12" i="17"/>
  <c r="N10" i="17"/>
  <c r="N11" i="17"/>
  <c r="N9" i="17"/>
  <c r="N8" i="17"/>
  <c r="N5" i="17"/>
  <c r="L4" i="17"/>
  <c r="O9" i="17" l="1"/>
  <c r="P9" i="17"/>
  <c r="O10" i="17"/>
  <c r="P10" i="17"/>
  <c r="O11" i="17"/>
  <c r="P11" i="17"/>
  <c r="P8" i="17"/>
  <c r="O8" i="17"/>
  <c r="J20" i="8" l="1"/>
  <c r="H20" i="8"/>
  <c r="D20" i="8" l="1"/>
  <c r="C17" i="10" l="1"/>
  <c r="C14" i="10"/>
  <c r="C15" i="10" s="1"/>
  <c r="C24" i="10" l="1"/>
  <c r="F29" i="8" l="1"/>
  <c r="C22" i="10" s="1"/>
  <c r="H18" i="13" l="1"/>
  <c r="H25" i="13" l="1"/>
  <c r="E27" i="17" l="1"/>
  <c r="E28" i="17"/>
  <c r="E26" i="17"/>
  <c r="E25" i="17"/>
  <c r="E24" i="17"/>
  <c r="E22" i="17"/>
  <c r="C10" i="15" s="1"/>
  <c r="C9" i="15"/>
  <c r="D15" i="15" l="1"/>
  <c r="C16" i="15" l="1"/>
  <c r="C24" i="15" l="1"/>
  <c r="C17" i="15" l="1"/>
  <c r="C18" i="15" s="1"/>
  <c r="F28" i="8"/>
  <c r="C21" i="10" s="1"/>
  <c r="C23" i="10" l="1"/>
  <c r="C29" i="10" s="1"/>
  <c r="C14" i="15"/>
  <c r="C17" i="13"/>
  <c r="C24" i="13" s="1"/>
  <c r="C14" i="13"/>
  <c r="C15" i="13" s="1"/>
  <c r="C17" i="12"/>
  <c r="C24" i="12" s="1"/>
  <c r="C14" i="12"/>
  <c r="C15" i="12" s="1"/>
  <c r="M23" i="13" l="1"/>
  <c r="M22" i="13"/>
  <c r="C17" i="11" l="1"/>
  <c r="C24" i="11" s="1"/>
  <c r="C22" i="15"/>
  <c r="C22" i="13" l="1"/>
  <c r="C22" i="12"/>
  <c r="C21" i="15"/>
  <c r="C21" i="13"/>
  <c r="C21" i="12"/>
  <c r="C21" i="11"/>
  <c r="C23" i="12" l="1"/>
  <c r="C29" i="12" s="1"/>
  <c r="C23" i="15"/>
  <c r="C29" i="15" s="1"/>
  <c r="C23" i="13"/>
  <c r="C29" i="13" s="1"/>
  <c r="C14" i="11" l="1"/>
  <c r="C15" i="11" s="1"/>
  <c r="C22" i="11" l="1"/>
  <c r="C23" i="11" l="1"/>
  <c r="C29" i="11" s="1"/>
  <c r="C14" i="19" s="1"/>
  <c r="C24" i="19" l="1"/>
</calcChain>
</file>

<file path=xl/comments1.xml><?xml version="1.0" encoding="utf-8"?>
<comments xmlns="http://schemas.openxmlformats.org/spreadsheetml/2006/main">
  <authors>
    <author>Thomas Lützkendorf</author>
  </authors>
  <commentList>
    <comment ref="E18" authorId="0" shapeId="0">
      <text>
        <r>
          <rPr>
            <sz val="8"/>
            <color indexed="81"/>
            <rFont val="Tahoma"/>
            <family val="2"/>
          </rPr>
          <t xml:space="preserve">Bitte Auswahlfeld nutzen. Mit der Auswahl werden für den Vorschlagswert für die Anlagenaufwandszahl sowie die Wertebereiche plausibler Angaben eingestellt.
</t>
        </r>
      </text>
    </comment>
    <comment ref="E20" authorId="0" shapeId="0">
      <text>
        <r>
          <rPr>
            <sz val="8"/>
            <color indexed="81"/>
            <rFont val="Tahoma"/>
            <family val="2"/>
          </rPr>
          <t>Die endenergiebezogene Aufwandszahl ist der Kehrwert des Jahresnutzungsgrades der gesamten Anlage zur Wärmeerzeugung. Hilfsenergie (z.B. Strombedarf der Pumpen) wird hier nicht berücksichtigt.
Soll der Vorschlagswert nicht verwendet werden, kann eine auf die individuelle Heizungsanlage angepasste Aufwandszahl aus der Amtlichen Bekanntmachung ermittelt werden (Link).</t>
        </r>
      </text>
    </comment>
    <comment ref="E23" authorId="0" shapeId="0">
      <text>
        <r>
          <rPr>
            <sz val="8"/>
            <color indexed="81"/>
            <rFont val="Tahoma"/>
            <family val="2"/>
          </rPr>
          <t xml:space="preserve">Bitte verwenden Sie für Betrachtungen unter durchschnittlichen Verhältnissen aus dem Hilfsmittel des IWU (siehe LINK) folgende Werte für die Verhältnisse vor der energetischen Modernisierung:
* Wetterstation: abhängig von der Lage
* Innentemperatur: 19 ˚C
* Heizgrenztemperatur: 12 ˚C
* Ausgabe: Gradtagszahl
Bitte verwenden Sie die Werte des langjährigen Mittels (rechts). Die Werte von Potsdam sind hier voreingestellt.
</t>
        </r>
      </text>
    </comment>
    <comment ref="E24" authorId="0" shapeId="0">
      <text>
        <r>
          <rPr>
            <sz val="8"/>
            <color indexed="81"/>
            <rFont val="Tahoma"/>
            <family val="2"/>
          </rPr>
          <t xml:space="preserve">Bitte verwenden Sie für Betrachtungen unter durchschnittlichen Verhältnissen aus dem Hilfsmittel des IWU (siehe LINK) folgende Werte für die Verhältnisse nach der energetischen Modernisierung:
* Wetterstation: abhängig von der Lage
* Innentemperatur: 19 ˚C
* Heizgrenztemperatur: 10 ˚C
* Ausgabe: Gradtagszahl
Bitte verwenden Sie die Werte des langjährigen Mittels (rechts). Die Werte von Potsdam sind hier voreingestellt.
ACHTUNG: die neue Gradtagszahl muss im Vergleich zur alten gleich oder kleiner  sein. </t>
        </r>
        <r>
          <rPr>
            <b/>
            <sz val="8"/>
            <color indexed="81"/>
            <rFont val="Tahoma"/>
            <family val="2"/>
          </rPr>
          <t>Bei Teilmodernisierungen wird empfohlen,die Gradtagzahlen alt/neu identisch einzustellen, um die Energieeinsparung konservativ abzuschätzen.</t>
        </r>
        <r>
          <rPr>
            <sz val="8"/>
            <color indexed="81"/>
            <rFont val="Tahoma"/>
            <family val="2"/>
          </rPr>
          <t xml:space="preserve">
</t>
        </r>
      </text>
    </comment>
    <comment ref="E28" authorId="0" shapeId="0">
      <text>
        <r>
          <rPr>
            <sz val="8"/>
            <color indexed="81"/>
            <rFont val="Tahoma"/>
            <family val="2"/>
          </rPr>
          <t>berechnetes Zwischenergebnis</t>
        </r>
      </text>
    </comment>
    <comment ref="E29" authorId="0" shapeId="0">
      <text>
        <r>
          <rPr>
            <sz val="8"/>
            <color indexed="81"/>
            <rFont val="Tahoma"/>
            <family val="2"/>
          </rPr>
          <t>berechnetes Zwischenergebnis</t>
        </r>
      </text>
    </comment>
  </commentList>
</comments>
</file>

<file path=xl/comments2.xml><?xml version="1.0" encoding="utf-8"?>
<comments xmlns="http://schemas.openxmlformats.org/spreadsheetml/2006/main">
  <authors>
    <author>Thomas Lützkendorf</author>
    <author>Heike Biedermann</author>
    <author>Andreas Enseling</author>
  </authors>
  <commentList>
    <comment ref="B8" authorId="0" shapeId="0">
      <text>
        <r>
          <rPr>
            <sz val="8"/>
            <color indexed="81"/>
            <rFont val="Tahoma"/>
            <family val="2"/>
          </rPr>
          <t xml:space="preserve">Eingabewert
U-Wert des Außenbauteils im Ausgangszustand (siehe auch Hinweise und LINK auf dem Blatt "Grundlagen")
</t>
        </r>
      </text>
    </comment>
    <comment ref="B13" authorId="0" shapeId="0">
      <text>
        <r>
          <rPr>
            <sz val="8"/>
            <color indexed="81"/>
            <rFont val="Tahoma"/>
            <family val="2"/>
          </rPr>
          <t>Eingabewert
In diese Berechnung fließt die Wärmeleitfähigkeit des gewählten Dämmstoffs ein. Seine prinzipielle Eignung ist gesondert zu prüfen, ebenso wie der Schichtenaufbau.
Ein typischer Wert für moderne Dämmstoffe liegt bei 0,035 /mK.</t>
        </r>
      </text>
    </comment>
    <comment ref="B14" authorId="1" shapeId="0">
      <text>
        <r>
          <rPr>
            <sz val="9"/>
            <color indexed="81"/>
            <rFont val="Segoe UI"/>
            <family val="2"/>
          </rPr>
          <t>rechnerischer Mindestwert zur Einhaltung der bedingten Anforderungen der EnEV</t>
        </r>
      </text>
    </comment>
    <comment ref="B15" authorId="0" shapeId="0">
      <text>
        <r>
          <rPr>
            <sz val="8"/>
            <color indexed="81"/>
            <rFont val="Tahoma"/>
            <family val="2"/>
          </rPr>
          <t xml:space="preserve">aufgerundeter Vorschlagswert zur Einhaltung der bedingten Anforderungen der EnEV
</t>
        </r>
      </text>
    </comment>
    <comment ref="B16" authorId="1" shapeId="0">
      <text>
        <r>
          <rPr>
            <sz val="9"/>
            <color indexed="81"/>
            <rFont val="Segoe UI"/>
            <family val="2"/>
          </rPr>
          <t>Eingabewert, 
kann überschrieben werden, wenn mit der gewählten Dämmstoffdicke bessere Standards erreicht werden sollen.</t>
        </r>
      </text>
    </comment>
    <comment ref="AE34" authorId="2" shapeId="0">
      <text>
        <r>
          <rPr>
            <b/>
            <sz val="9"/>
            <color indexed="81"/>
            <rFont val="Tahoma"/>
            <family val="2"/>
          </rPr>
          <t>Andreas Enseling:</t>
        </r>
        <r>
          <rPr>
            <sz val="9"/>
            <color indexed="81"/>
            <rFont val="Tahoma"/>
            <family val="2"/>
          </rPr>
          <t xml:space="preserve">
Amortisation nach 25 Jahren bereits erreicht</t>
        </r>
      </text>
    </comment>
  </commentList>
</comments>
</file>

<file path=xl/comments3.xml><?xml version="1.0" encoding="utf-8"?>
<comments xmlns="http://schemas.openxmlformats.org/spreadsheetml/2006/main">
  <authors>
    <author>Thomas Lützkendorf</author>
    <author>Heike Biedermann</author>
  </authors>
  <commentList>
    <comment ref="B8" authorId="0" shapeId="0">
      <text>
        <r>
          <rPr>
            <sz val="8"/>
            <color indexed="81"/>
            <rFont val="Tahoma"/>
            <family val="2"/>
          </rPr>
          <t xml:space="preserve">Eingabewert
U-Wert des Außenbauteils im Ausgangszustand (siehe auch Hinweise und LINK auf dem Blatt "Grundlagen")
</t>
        </r>
      </text>
    </comment>
    <comment ref="B13" authorId="0" shapeId="0">
      <text>
        <r>
          <rPr>
            <sz val="8"/>
            <color indexed="81"/>
            <rFont val="Tahoma"/>
            <family val="2"/>
          </rPr>
          <t>Eingabewert
In diese Berechnung fließt die Wärmeleitfähigkeit des gewählten Dämmstoffs ein. Seine prinzipielle Eignung ist gesondert zu prüfen, ebenso wie der Schichtenaufbau.
Ein typischer Wert für moderne Dämmstoffe liegt bei 0,035 /mK.</t>
        </r>
      </text>
    </comment>
    <comment ref="B14" authorId="1" shapeId="0">
      <text>
        <r>
          <rPr>
            <sz val="9"/>
            <color indexed="81"/>
            <rFont val="Segoe UI"/>
            <family val="2"/>
          </rPr>
          <t>rechnerischer Mindestwert zur Einhaltung der bedingten Anforderungen der EnEV</t>
        </r>
      </text>
    </comment>
    <comment ref="B15" authorId="0" shapeId="0">
      <text>
        <r>
          <rPr>
            <sz val="8"/>
            <color indexed="81"/>
            <rFont val="Tahoma"/>
            <family val="2"/>
          </rPr>
          <t xml:space="preserve">aufgerundeter Vorschlagswert zur Einhaltung der bedingten Anforderungen der EnEV
</t>
        </r>
      </text>
    </comment>
    <comment ref="B16" authorId="1" shapeId="0">
      <text>
        <r>
          <rPr>
            <sz val="9"/>
            <color indexed="81"/>
            <rFont val="Segoe UI"/>
            <family val="2"/>
          </rPr>
          <t>Eingabewert, 
kann überschrieben werden, wenn mit der gewählten Dämmstoffdicke bessere Standards erreicht werden sollen.</t>
        </r>
      </text>
    </comment>
  </commentList>
</comments>
</file>

<file path=xl/comments4.xml><?xml version="1.0" encoding="utf-8"?>
<comments xmlns="http://schemas.openxmlformats.org/spreadsheetml/2006/main">
  <authors>
    <author>Thomas Lützkendorf</author>
    <author>Heike Biedermann</author>
  </authors>
  <commentList>
    <comment ref="B8" authorId="0" shapeId="0">
      <text>
        <r>
          <rPr>
            <sz val="8"/>
            <color indexed="81"/>
            <rFont val="Tahoma"/>
            <family val="2"/>
          </rPr>
          <t xml:space="preserve">Eingabewert
U-Wert des Außenbauteils im Ausgangszustand (siehe auch Hinweise und LINK auf dem Blatt "Grundlagen")
</t>
        </r>
      </text>
    </comment>
    <comment ref="B13" authorId="0" shapeId="0">
      <text>
        <r>
          <rPr>
            <sz val="8"/>
            <color indexed="81"/>
            <rFont val="Tahoma"/>
            <family val="2"/>
          </rPr>
          <t>Eingabewert
In diese Berechnung fließt die Wärmeleitfähigkeit des gewählten Dämmstoffs ein. Seine prinzipielle Eignung ist gesondert zu prüfen, ebenso wie der Schichtenaufbau.
Ein typischer Wert für moderne Dämmstoffe liegt bei 0,035 /mK.</t>
        </r>
      </text>
    </comment>
    <comment ref="B14" authorId="1" shapeId="0">
      <text>
        <r>
          <rPr>
            <sz val="9"/>
            <color indexed="81"/>
            <rFont val="Segoe UI"/>
            <family val="2"/>
          </rPr>
          <t>rechnerischer Mindestwert zur Einhaltung der bedingten Anforderungen der EnEV</t>
        </r>
      </text>
    </comment>
    <comment ref="B15" authorId="0" shapeId="0">
      <text>
        <r>
          <rPr>
            <sz val="8"/>
            <color indexed="81"/>
            <rFont val="Tahoma"/>
            <family val="2"/>
          </rPr>
          <t xml:space="preserve">aufgerundeter Vorschlagswert zur Einhaltung der bedingten Anforderungen der EnEV
</t>
        </r>
      </text>
    </comment>
    <comment ref="B16" authorId="1" shapeId="0">
      <text>
        <r>
          <rPr>
            <sz val="9"/>
            <color indexed="81"/>
            <rFont val="Segoe UI"/>
            <family val="2"/>
          </rPr>
          <t>Eingabewert, 
kann überschrieben werden, wenn mit der gewählten Dämmstoffdicke bessere Standards erreicht werden sollen.</t>
        </r>
      </text>
    </comment>
  </commentList>
</comments>
</file>

<file path=xl/comments5.xml><?xml version="1.0" encoding="utf-8"?>
<comments xmlns="http://schemas.openxmlformats.org/spreadsheetml/2006/main">
  <authors>
    <author>Thomas Lützkendorf</author>
    <author>Heike Biedermann</author>
  </authors>
  <commentList>
    <comment ref="B8" authorId="0" shapeId="0">
      <text>
        <r>
          <rPr>
            <sz val="8"/>
            <color indexed="81"/>
            <rFont val="Tahoma"/>
            <family val="2"/>
          </rPr>
          <t xml:space="preserve">Eingabewert
U-Wert des Außenbauteils im Ausgangszustand (siehe auch Hinweise und LINK auf dem Blatt "Grundlagen")
</t>
        </r>
      </text>
    </comment>
    <comment ref="B13" authorId="0" shapeId="0">
      <text>
        <r>
          <rPr>
            <sz val="8"/>
            <color indexed="81"/>
            <rFont val="Tahoma"/>
            <family val="2"/>
          </rPr>
          <t>Eingabewert
In diese Berechnung fließt die Wärmeleitfähigkeit des gewählten Dämmstoffs ein. Seine prinzipielle Eignung ist gesondert zu prüfen, ebenso wie der Schichtenaufbau.
Ein typischer Wert für moderne Dämmstoffe liegt bei 0,035 /mK.</t>
        </r>
      </text>
    </comment>
    <comment ref="B14" authorId="1" shapeId="0">
      <text>
        <r>
          <rPr>
            <sz val="9"/>
            <color indexed="81"/>
            <rFont val="Segoe UI"/>
            <family val="2"/>
          </rPr>
          <t>rechnerischer Mindestwert zur Einhaltung der bedingten Anforderungen der EnEV</t>
        </r>
      </text>
    </comment>
    <comment ref="B15" authorId="0" shapeId="0">
      <text>
        <r>
          <rPr>
            <sz val="8"/>
            <color indexed="81"/>
            <rFont val="Tahoma"/>
            <family val="2"/>
          </rPr>
          <t xml:space="preserve">aufgerundeter Vorschlagswert zur Einhaltung der bedingten Anforderungen der EnEV
</t>
        </r>
      </text>
    </comment>
    <comment ref="B16" authorId="1" shapeId="0">
      <text>
        <r>
          <rPr>
            <sz val="9"/>
            <color indexed="81"/>
            <rFont val="Segoe UI"/>
            <family val="2"/>
          </rPr>
          <t>Eingabewert, 
kann überschrieben werden, wenn mit der gewählten Dämmstoffdicke bessere Standards erreicht werden sollen.</t>
        </r>
      </text>
    </comment>
  </commentList>
</comments>
</file>

<file path=xl/comments6.xml><?xml version="1.0" encoding="utf-8"?>
<comments xmlns="http://schemas.openxmlformats.org/spreadsheetml/2006/main">
  <authors>
    <author>Heike Biedermann</author>
  </authors>
  <commentList>
    <comment ref="B8" authorId="0" shapeId="0">
      <text>
        <r>
          <rPr>
            <sz val="9"/>
            <color indexed="81"/>
            <rFont val="Segoe UI"/>
            <family val="2"/>
          </rPr>
          <t xml:space="preserve">Auswahlwert. Bitte Auswahlliste beachten.
Zur Auswahl stehen Uw-Werte für folgende Fensterqualitäten (Ist-Zustand):
- Holzfenster, einfach verglast, Baualtersklasse bis 1978 
- Holzfenster, zwei Scheiben, Baualtersklasse bis 1994
- Kunststofffenster, Isolierverglasung, Baualtersklasse bis 1994 
- Aluminium- / Stahlfenster, Isolierverglasung, Baualtersklasse bis 1983 
- Aluminium- / Stahlfenster, Isolierverglasung, Baualtersklasse 1984 bis 1994 </t>
        </r>
      </text>
    </comment>
    <comment ref="B15" authorId="0" shapeId="0">
      <text>
        <r>
          <rPr>
            <sz val="9"/>
            <color indexed="81"/>
            <rFont val="Segoe UI"/>
            <family val="2"/>
          </rPr>
          <t>Auswahlwert. Bitte Auswahlliste beachten.
Zur Auswahl stehen drei Fensterqualitäten (neu):
- Fenster mit 2-Scheiben Wärmeschutzverglasung 
- Fenster mit 3-Scheiben Wärmeschutzverglasung
- Passivhaus-Fenster</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<sst xmlns="http://schemas.openxmlformats.org/spreadsheetml/2006/main" count="406" uniqueCount="261">
  <si>
    <t>Einheit</t>
  </si>
  <si>
    <t>Vorschlag</t>
  </si>
  <si>
    <t>Eingabe</t>
  </si>
  <si>
    <t>erforderliche Dämmstoffdicke</t>
  </si>
  <si>
    <t>Endenergiebedarf Einsparung</t>
  </si>
  <si>
    <t>gerundet</t>
  </si>
  <si>
    <t>€/m²</t>
  </si>
  <si>
    <t xml:space="preserve">  W/m²K</t>
  </si>
  <si>
    <t xml:space="preserve">  W/mK</t>
  </si>
  <si>
    <t xml:space="preserve">  m</t>
  </si>
  <si>
    <t>http://www.zub-systems.de/files/downloads/Deutschlandkarte-2009-10.pdf</t>
  </si>
  <si>
    <t>Die Beurteilung der jeweiligen baulichen Ausgangssituation kann sich u.a. orientieren an:</t>
  </si>
  <si>
    <t>kKh</t>
  </si>
  <si>
    <t>Kd</t>
  </si>
  <si>
    <t>vorgeschlagene Dämmstoffdicke</t>
  </si>
  <si>
    <t xml:space="preserve">  kWh/m² Bauteilfläche * a</t>
  </si>
  <si>
    <t xml:space="preserve">  ja (grün) / nein (rot)</t>
  </si>
  <si>
    <t>Die Grundlagen zur Erstellung des Hilfsmittels wurden entwickelt von Thomas Lützkendorf und Andreas Enseling.</t>
  </si>
  <si>
    <t>Holzfenster, einfach verglast, Baualtersklasse bis 1978</t>
  </si>
  <si>
    <t>Holzfenster, zwei Scheiben, Baualtersklasse bis 1978</t>
  </si>
  <si>
    <t>Holzfenster, zwei Scheiben, Baualtersklasse 1979 bis 1983</t>
  </si>
  <si>
    <t>Holzfenster, zwei Scheiben, Baualtersklasse 1984 bis 1994</t>
  </si>
  <si>
    <t>Holzfenster, zwei Scheiben, Baualtersklasse ab 1995</t>
  </si>
  <si>
    <t>Kunststofffenster, Isolierverglasung, Baualtersklasse bis 1978</t>
  </si>
  <si>
    <t>Kunststofffenster, Isolierverglasung, Baualtersklasse 1979 bis 1983</t>
  </si>
  <si>
    <t>Kunststofffenster, Isolierverglasung, Baualtersklasse 1984 bis 1994</t>
  </si>
  <si>
    <t>Kunststofffenster, Isolierverglasung, Baualtersklasse ab 1995</t>
  </si>
  <si>
    <t>Aluminium oder Stahlfenster, Isolierverglasung, Baualtersklasse 1979 bis 1983</t>
  </si>
  <si>
    <t>Aluminium oder Stahlfenster, Isolierverglasung, Baualtersklasse 1984 bis 1994</t>
  </si>
  <si>
    <t>Aluminium oder Stahlfenster, Isolierverglasung, Baualtersklasse ab 1995</t>
  </si>
  <si>
    <t>Aluminium oder Stahlfenster, Isolierverglasung, Baualtersklasse bis 1978</t>
  </si>
  <si>
    <t>Uw-Wert</t>
  </si>
  <si>
    <t>Fenstersystem</t>
  </si>
  <si>
    <t>g-Wert</t>
  </si>
  <si>
    <t>Arbeitsblatt wird ausgeblendet</t>
  </si>
  <si>
    <t>Randbedingungen</t>
  </si>
  <si>
    <t>Grundlagen und Informationsquellen</t>
  </si>
  <si>
    <t>Eingabewerte</t>
  </si>
  <si>
    <t>Wert</t>
  </si>
  <si>
    <t>q (Hilfsvariable zur Berechnung der dyn. Amortisation)</t>
  </si>
  <si>
    <t>Austausch der Fenster</t>
  </si>
  <si>
    <t>äquivalenter U-Wert alt</t>
  </si>
  <si>
    <t>äquivalenter U-Wert neu</t>
  </si>
  <si>
    <t>Hinweis auf Quellen</t>
  </si>
  <si>
    <t>Berechnete Werte</t>
  </si>
  <si>
    <t>Nutzungsbedingungen</t>
  </si>
  <si>
    <t>Haftungsbegrenzung:</t>
  </si>
  <si>
    <t>(a) Das BBSR haftet unbeschränkt für vorsätzlich oder grob fahrlässig durch das BBSR, seine gesetzlichen Vertreter oder leitenden Angestellten verursachte Schäden sowie für vorsätzlich verursachte Schäden sonstiger Erfüllungsgehilfen; für grobes Verschulden sonstiger Erfüllungsgehilfen bestimmt sich die Haftung nach der unter lit. e aufgeführten Regelung für leichte Fahrlässigkeit.</t>
  </si>
  <si>
    <t>(b) Das BBSR haftet unbeschränkt für vorsätzlich oder fahrlässig verursachte Schäden aus der Verletzung des Lebens, des Körpers oder der Gesundheit durch das BBSR, seine gesetzlichen Vertreter oder Erfüllungsgehilfen.</t>
  </si>
  <si>
    <t>(c) Das BBSR haftet für Schäden aufgrund fehlender zugesicherter Eigenschaften bis zu dem Betrag, der vom Zweck der Zusicherung umfasst war und der für das BBSR bei Abgabe der Zusicherung erkennbar war.</t>
  </si>
  <si>
    <t>(d) Das BBSR haftet im Übrigen für Produkthaftungsschäden entsprechend der Regelungen des Produkthaftungsgesetzes.</t>
  </si>
  <si>
    <t>(e) Im Falle der leicht fahrlässigen Verletzung etwaiger Kardinalpflichten ist die Haftung des BBSR auf den Betrag begrenzt, der für das BBSR zum Zeitpunkt der jeweiligen Leistung vorhersehbar war.</t>
  </si>
  <si>
    <r>
      <rPr>
        <b/>
        <sz val="11"/>
        <color theme="1"/>
        <rFont val="Arial"/>
        <family val="2"/>
      </rPr>
      <t>(1)</t>
    </r>
    <r>
      <rPr>
        <sz val="11"/>
        <color theme="1"/>
        <rFont val="Arial"/>
        <family val="2"/>
      </rPr>
      <t xml:space="preserve"> Das BBSR haftet nur nach Maßgabe der folgenden Bestimmungen (lit. a-e):</t>
    </r>
  </si>
  <si>
    <r>
      <rPr>
        <b/>
        <sz val="11"/>
        <color theme="1"/>
        <rFont val="Arial"/>
        <family val="2"/>
      </rPr>
      <t xml:space="preserve">(2) </t>
    </r>
    <r>
      <rPr>
        <sz val="11"/>
        <color theme="1"/>
        <rFont val="Arial"/>
        <family val="2"/>
      </rPr>
      <t>Das BBSR haftet für den Verlust von Daten nur bis zu dem Betrag, der bei ordnungsgemäßer und regelmäßiger Sicherung der Daten zu deren Wiederherstellung angefallen wäre.</t>
    </r>
  </si>
  <si>
    <r>
      <rPr>
        <b/>
        <sz val="11"/>
        <color theme="1"/>
        <rFont val="Arial"/>
        <family val="2"/>
      </rPr>
      <t xml:space="preserve">(3) </t>
    </r>
    <r>
      <rPr>
        <sz val="11"/>
        <color theme="1"/>
        <rFont val="Arial"/>
        <family val="2"/>
      </rPr>
      <t>Eine weitere Haftung des BBSR ist dem Grunde nach ausgeschlossen.</t>
    </r>
  </si>
  <si>
    <t>Holz, einfach verglast, bis 1978</t>
  </si>
  <si>
    <t>Kunststoff, isolierverglast, bis 1994</t>
  </si>
  <si>
    <t>Holz, doppelt verglast, bis 1994</t>
  </si>
  <si>
    <t>Alu./Stahl, isolierverglast, 1979-1983</t>
  </si>
  <si>
    <t>Alu./Stahl, isolierverglast, 1984-1994</t>
  </si>
  <si>
    <t>Code</t>
  </si>
  <si>
    <t xml:space="preserve">Passivhaus-Fenster </t>
  </si>
  <si>
    <t>Holz, doppelt verglast, 1995-2002</t>
  </si>
  <si>
    <t>Alu./Stahl, isolierverglast, 1995-2002</t>
  </si>
  <si>
    <t>Kunststoff, isolierverglast, 1995-2002</t>
  </si>
  <si>
    <t>verwendete Fenstersysteme</t>
  </si>
  <si>
    <t>anfänglicher Energiepreis Periode 1 dynamische Amortisation</t>
  </si>
  <si>
    <t>Hilfsvariable: wenn Zinssatz (nominal) = Energiepreissteigerung (nominal)</t>
  </si>
  <si>
    <t>oder - regional differenziert - unter dem folgenden Link:</t>
  </si>
  <si>
    <t>http://www.altbaukonstruktionen.de/</t>
  </si>
  <si>
    <t>Elektro-Direktheizung</t>
  </si>
  <si>
    <t>Anlagenart &amp; Energieträger</t>
  </si>
  <si>
    <t>Anlagenaufwandszahl Plausibilitätsprüfung unterer Wert</t>
  </si>
  <si>
    <t>Anlagenaufwandszahl Plausibilitätsprüfung oberer Wert</t>
  </si>
  <si>
    <t>Fernwärmeanschluss</t>
  </si>
  <si>
    <t>Niedertemperaturkessel &amp; Gas</t>
  </si>
  <si>
    <t>Niedertemperaturkessel &amp; Holz</t>
  </si>
  <si>
    <t>Niedertemperaturkessel &amp; Flüssiggas</t>
  </si>
  <si>
    <t>Niedertemperaturkessel &amp; Öl</t>
  </si>
  <si>
    <t>Brennwertkessel &amp; Öl</t>
  </si>
  <si>
    <t>Brennwertkessel &amp; Gas</t>
  </si>
  <si>
    <t>Brennwertkessel &amp; Flüssiggas</t>
  </si>
  <si>
    <t>Brennwertkessel &amp; Holz</t>
  </si>
  <si>
    <t>bis</t>
  </si>
  <si>
    <t>Wertebereich</t>
  </si>
  <si>
    <t>Elektro-Wärmepumpe</t>
  </si>
  <si>
    <t>Energiepreis Heizwertbezogen;   Plausibilitätsprüfung oberer Wert</t>
  </si>
  <si>
    <t>Energiepreis Heizwertbezogen; Plausibilitätsprüfung unterer Wert</t>
  </si>
  <si>
    <r>
      <t xml:space="preserve">Umrechnungsfaktor </t>
    </r>
    <r>
      <rPr>
        <b/>
        <sz val="11"/>
        <color theme="1"/>
        <rFont val="Calibri"/>
        <family val="2"/>
        <scheme val="minor"/>
      </rPr>
      <t xml:space="preserve">Hs/Hi </t>
    </r>
    <r>
      <rPr>
        <sz val="11"/>
        <color theme="1"/>
        <rFont val="Calibri"/>
        <family val="2"/>
        <scheme val="minor"/>
      </rPr>
      <t xml:space="preserve">
(Brennwert/Heizwert) </t>
    </r>
    <r>
      <rPr>
        <sz val="8"/>
        <color theme="1"/>
        <rFont val="Calibri"/>
        <family val="2"/>
        <scheme val="minor"/>
      </rPr>
      <t>Quelle: DIN V 18599 Bbl 1:2010-01</t>
    </r>
  </si>
  <si>
    <r>
      <t xml:space="preserve">Anlagenaufwandszahl; </t>
    </r>
    <r>
      <rPr>
        <u/>
        <sz val="8"/>
        <color theme="10"/>
        <rFont val="Calibri"/>
        <family val="2"/>
      </rPr>
      <t>dena Broschüre: 
Energetische Bewertung
von Bestandsgebäuden</t>
    </r>
  </si>
  <si>
    <r>
      <t>Energiepreis Vorschlag [Cent/kWh</t>
    </r>
    <r>
      <rPr>
        <b/>
        <vertAlign val="subscript"/>
        <sz val="11"/>
        <color theme="1"/>
        <rFont val="Calibri"/>
        <family val="2"/>
        <scheme val="minor"/>
      </rPr>
      <t>Hs</t>
    </r>
    <r>
      <rPr>
        <sz val="11"/>
        <color theme="1"/>
        <rFont val="Calibri"/>
        <family val="2"/>
        <scheme val="minor"/>
      </rPr>
      <t xml:space="preserve">] 
</t>
    </r>
    <r>
      <rPr>
        <sz val="8"/>
        <color theme="1"/>
        <rFont val="Calibri"/>
        <family val="2"/>
        <scheme val="minor"/>
      </rPr>
      <t xml:space="preserve">(brutto, </t>
    </r>
    <r>
      <rPr>
        <sz val="8"/>
        <color rgb="FFFF0000"/>
        <rFont val="Calibri"/>
        <family val="2"/>
        <scheme val="minor"/>
      </rPr>
      <t>Brennwertbezogen</t>
    </r>
    <r>
      <rPr>
        <sz val="8"/>
        <color theme="1"/>
        <rFont val="Calibri"/>
        <family val="2"/>
        <scheme val="minor"/>
      </rPr>
      <t>) 
Quelle: Brennstoffspiegel + Mineralölrundschau;  Stand 17.08.2018</t>
    </r>
  </si>
  <si>
    <r>
      <t>Umrechnung 
Energiepreis Vorschlag [Cent/kWh</t>
    </r>
    <r>
      <rPr>
        <b/>
        <vertAlign val="subscript"/>
        <sz val="11"/>
        <color theme="1"/>
        <rFont val="Calibri"/>
        <family val="2"/>
        <scheme val="minor"/>
      </rPr>
      <t>Hi</t>
    </r>
    <r>
      <rPr>
        <sz val="11"/>
        <color theme="1"/>
        <rFont val="Calibri"/>
        <family val="2"/>
        <scheme val="minor"/>
      </rPr>
      <t xml:space="preserve">] 
</t>
    </r>
    <r>
      <rPr>
        <sz val="8"/>
        <color theme="1"/>
        <rFont val="Calibri"/>
        <family val="2"/>
        <scheme val="minor"/>
      </rPr>
      <t xml:space="preserve">(brutto, </t>
    </r>
    <r>
      <rPr>
        <sz val="8"/>
        <color rgb="FFFF0000"/>
        <rFont val="Calibri"/>
        <family val="2"/>
        <scheme val="minor"/>
      </rPr>
      <t>Heizwertbezogen</t>
    </r>
    <r>
      <rPr>
        <sz val="8"/>
        <color theme="1"/>
        <rFont val="Calibri"/>
        <family val="2"/>
        <scheme val="minor"/>
      </rPr>
      <t>)</t>
    </r>
    <r>
      <rPr>
        <sz val="11"/>
        <color theme="1"/>
        <rFont val="Calibri"/>
        <family val="2"/>
        <scheme val="minor"/>
      </rPr>
      <t xml:space="preserve"> </t>
    </r>
  </si>
  <si>
    <t>heizwertbezogene Endenergie-Aufwandszahlen können mit Hilfe von Abschnitt 4 Tabelle 5 der Amtlichen Bekanntmachung bestimmt werden:</t>
  </si>
  <si>
    <t xml:space="preserve">heizwertbezogene Endenergie-Aufwandszahl der Heizung </t>
  </si>
  <si>
    <t>Elektro-Speicherheizung</t>
  </si>
  <si>
    <t>Auf diesem Arbeitsblatt werden gewählte und vorgegebene Randbedingungen dargestellt.</t>
  </si>
  <si>
    <t>Einhaltung bedingter Anforderung (GEG)</t>
  </si>
  <si>
    <t>Einhaltung der Anforderung (GEG)</t>
  </si>
  <si>
    <t>https://www.iwu.de/publikationen/fachinformationen/energiebilanzen/#c205</t>
  </si>
  <si>
    <t xml:space="preserve">  kWh/a</t>
  </si>
  <si>
    <t>Emissionsfaktor lt. Anlage 9 zu § 85 Abs. 6 GEG</t>
  </si>
  <si>
    <t>Endenergiebedarf vorher</t>
  </si>
  <si>
    <t>Endenergiebedarf nachher</t>
  </si>
  <si>
    <t>Kategorie</t>
  </si>
  <si>
    <t>Energieträger</t>
  </si>
  <si>
    <t>Emissionsfaktor</t>
  </si>
  <si>
    <r>
      <t>[g CO</t>
    </r>
    <r>
      <rPr>
        <vertAlign val="subscript"/>
        <sz val="9"/>
        <color theme="1"/>
        <rFont val="Arial"/>
        <family val="2"/>
      </rPr>
      <t>2</t>
    </r>
    <r>
      <rPr>
        <sz val="9"/>
        <color theme="1"/>
        <rFont val="Arial"/>
        <family val="2"/>
      </rPr>
      <t>-Äquivalent pro kWh]</t>
    </r>
  </si>
  <si>
    <t>Fossile Brennstoffe</t>
  </si>
  <si>
    <t>Heizöl</t>
  </si>
  <si>
    <t>Erdgas</t>
  </si>
  <si>
    <t>Flüssiggas</t>
  </si>
  <si>
    <t>Steinkohle</t>
  </si>
  <si>
    <t>Braunkohle</t>
  </si>
  <si>
    <t>Biogene Brennstoffe</t>
  </si>
  <si>
    <t>Biogas</t>
  </si>
  <si>
    <t>Biogenes Flüssiggas</t>
  </si>
  <si>
    <t>Bioöl</t>
  </si>
  <si>
    <t>Bioöl, gebäudenah erzeugt</t>
  </si>
  <si>
    <t>Holz</t>
  </si>
  <si>
    <t>Strom</t>
  </si>
  <si>
    <t>  0</t>
  </si>
  <si>
    <t>Wärme, Kälte</t>
  </si>
  <si>
    <t>Erdwärme, Geothermie, Solarthermie, Umgebungswärme</t>
  </si>
  <si>
    <t>Erdkälte, Umgebungskälte</t>
  </si>
  <si>
    <t>Abwärme aus Prozessen</t>
  </si>
  <si>
    <t>nach DIN V 18599-9: 2018-09</t>
  </si>
  <si>
    <t>Nah-/Fernwärme aus KWK mit Deckungsanteil der KWK an der Wärmeerzeugung von mindestens 70 Prozent</t>
  </si>
  <si>
    <t>Nah-/Fernwärme aus Heizwerken</t>
  </si>
  <si>
    <t>Strom netzbezogen</t>
  </si>
  <si>
    <t>Strom gebäudenah erzeugt (aus Photovoltaik oder Windkraft)</t>
  </si>
  <si>
    <t>Strom Verdrängungsstrommix</t>
  </si>
  <si>
    <t>Nah-/Fernwärme aus KWK - Brennstoff: Stein-/Braunkohle</t>
  </si>
  <si>
    <t>Nah-/Fernwärme aus KWK - Erneuerbarer Brennstoff</t>
  </si>
  <si>
    <t>Nah-/Fernwärme aus Heizwerken - Brennstoff: Stein-/Braunkohle</t>
  </si>
  <si>
    <t>Ergänzung Bayerisches Staatsministerium für Wohnen, Bau und Verkehr:</t>
  </si>
  <si>
    <t>Wärme aus Verbrennung von Siedlungsabfällen</t>
  </si>
  <si>
    <t xml:space="preserve">  m²</t>
  </si>
  <si>
    <t>Biogas gebäudenah erzeugt</t>
  </si>
  <si>
    <t>Nah-/Fernwärme aus KWK - Gasförmige + flüssige Brennstoffe</t>
  </si>
  <si>
    <t>Nah-/Fernwärme aus Heizwerken - Gasförmige + flüssige Brennstoffe</t>
  </si>
  <si>
    <t>Wärme aus KWK, gebäudeintegriert o. gebäudenah</t>
  </si>
  <si>
    <t>Nah-/Fernwärme aus Heizwerken - Erneuerbarer Brennstoff</t>
  </si>
  <si>
    <r>
      <rPr>
        <b/>
        <sz val="7"/>
        <color rgb="FF000000"/>
        <rFont val="Times New Roman"/>
        <family val="1"/>
      </rPr>
      <t xml:space="preserve"> </t>
    </r>
    <r>
      <rPr>
        <b/>
        <sz val="9"/>
        <color rgb="FF000000"/>
        <rFont val="Arial"/>
        <family val="2"/>
      </rPr>
      <t xml:space="preserve">Emissionsfaktoren </t>
    </r>
  </si>
  <si>
    <t>Sonstige Heizungsanlagen</t>
  </si>
  <si>
    <t>GEG-Infoportal - Bekanntmachungen zu Bestandsberechnungen (bund.de)</t>
  </si>
  <si>
    <t xml:space="preserve">Die Umrechnung des Endenergiebedarfs in Treibhausgasemissionen erfolgt auf Grundlage der Emissionsfaktoren des Gebäudeenergiegesetzes (GEG) - Anlage 9 (zu § 85 Absatz 6)
</t>
  </si>
  <si>
    <t>Für die Außenwand wird im ursprünglichen Berechnungstool des BBSR von einer Dämmung mit WDVS und beim Dach von einem Steildach ausgegangen. Auf die Konkretisierung wird für die vereinfachte Ermittlung des Endenergiebedarfs des Bauteils verzichtet.</t>
  </si>
  <si>
    <t>Dämmung Dach</t>
  </si>
  <si>
    <t>Bitte beachten Sie die Kommentare (EXCEL-Kommentarfunktion: rote Dreiecke) sowie die LINKS.</t>
  </si>
  <si>
    <t>Städtebauförderung in Bayern</t>
  </si>
  <si>
    <t>Anwendungsbereich</t>
  </si>
  <si>
    <t>Die Nutzung des Berechnungshilfsmittels ersetzt ausdrücklich nicht die konkrete Einzelfallbetrachtung durch Fachplaner oder Energieberater.</t>
  </si>
  <si>
    <t>Anleitung</t>
  </si>
  <si>
    <t>Hinweise</t>
  </si>
  <si>
    <t>Unplausible Eingabewerte werden durch rote Markierungen kenntlich gemacht. Bitte prüfen Sie diese Werte erneut.</t>
  </si>
  <si>
    <t xml:space="preserve">Es wird abhängig von der gewählten Anlagenart ein plausibler Wert hierfür vorgeschlagen (weißes Kästchen links neben dem grünen Feld). Dieser Wert kann durch die tatsächliche Aufwandszahl der verbauten Heizungsanlage ersetzt werden. </t>
  </si>
  <si>
    <t>Zudem sind typische Wertebereiche (Spalten rechts neben dem grünen Kästchen) als Hilfestellung angegeben.</t>
  </si>
  <si>
    <r>
      <rPr>
        <b/>
        <sz val="12"/>
        <color theme="1"/>
        <rFont val="Arial"/>
        <family val="2"/>
      </rPr>
      <t>Aussenwand:</t>
    </r>
    <r>
      <rPr>
        <sz val="10"/>
        <color theme="1"/>
        <rFont val="Arial"/>
        <family val="2"/>
      </rPr>
      <t xml:space="preserve"> Nachträgliche Wärmedämmung einer Außenwand</t>
    </r>
  </si>
  <si>
    <t>Ergebnis aller betroffenen Außenbauteile</t>
  </si>
  <si>
    <t xml:space="preserve">Tabellenblatt nur verwenden, wenn ausschließlich der Energieträger gewechselt wird und die Gebäudehülle nicht energetisch verbessert wird. </t>
  </si>
  <si>
    <r>
      <rPr>
        <b/>
        <sz val="12"/>
        <rFont val="Arial"/>
        <family val="2"/>
      </rPr>
      <t>Dach:</t>
    </r>
    <r>
      <rPr>
        <sz val="10"/>
        <rFont val="Arial"/>
        <family val="2"/>
      </rPr>
      <t xml:space="preserve"> Nachträgliche Wärmedämmung eines Dachs</t>
    </r>
  </si>
  <si>
    <r>
      <rPr>
        <b/>
        <sz val="12"/>
        <color theme="1"/>
        <rFont val="Arial"/>
        <family val="2"/>
      </rPr>
      <t>Kellerdecke gegen unbeheizten Keller:</t>
    </r>
    <r>
      <rPr>
        <sz val="12"/>
        <color theme="1"/>
        <rFont val="Arial"/>
        <family val="2"/>
      </rPr>
      <t xml:space="preserve"> </t>
    </r>
    <r>
      <rPr>
        <sz val="10"/>
        <color theme="1"/>
        <rFont val="Arial"/>
        <family val="2"/>
      </rPr>
      <t>Nachträgliche Wärmedämmung einer Kellerdecke von unten</t>
    </r>
  </si>
  <si>
    <r>
      <rPr>
        <b/>
        <sz val="12"/>
        <color theme="1"/>
        <rFont val="Arial"/>
        <family val="2"/>
      </rPr>
      <t xml:space="preserve">Oberste Geschossdecke gegen unbeheizten Dachraum: </t>
    </r>
    <r>
      <rPr>
        <sz val="10"/>
        <color theme="1"/>
        <rFont val="Arial"/>
        <family val="2"/>
      </rPr>
      <t>Nachträgliche Wärmedämmung einer obersten Geschossdecke von oben</t>
    </r>
  </si>
  <si>
    <r>
      <rPr>
        <b/>
        <sz val="12"/>
        <color theme="1"/>
        <rFont val="Arial"/>
        <family val="2"/>
      </rPr>
      <t>Fenster:</t>
    </r>
    <r>
      <rPr>
        <sz val="10"/>
        <color theme="1"/>
        <rFont val="Arial"/>
        <family val="2"/>
      </rPr>
      <t xml:space="preserve"> Austausch eines alten Fensters; durchschnittliche Fensterfläche 1,4 m²</t>
    </r>
  </si>
  <si>
    <t>Fenster 2-Scheiben Wärmeschutzverglasung</t>
  </si>
  <si>
    <t>Fenster 3-Scheiben Wärmeschutzverglasung</t>
  </si>
  <si>
    <t xml:space="preserve">Die Grundlage für das vorliegende Berechnungshilfsmittel wurde durch das Bundesinstitut für Bau-, Stadt- und Raumforschung entwickelt (Version 2.3, Bearbeitungstand 09/2023), um die eingesparte Energie bei der energetischen Modernisierung von Wohngebäuden vereinfacht zu berechnen. Es ist analog auch für Nichtwohngebäude anwendbar. </t>
  </si>
  <si>
    <t>Außenwand Bestand</t>
  </si>
  <si>
    <t>Dämmung der Außenwand</t>
  </si>
  <si>
    <t>Zielvorgabe U-Wert (nach GEG)</t>
  </si>
  <si>
    <t>Ergebnisse für das Bauteil Aussenwand (alle Angaben je m² Bauteilfläche)</t>
  </si>
  <si>
    <t>Dach Bestand</t>
  </si>
  <si>
    <t>Kellerdecke Bestand</t>
  </si>
  <si>
    <t>Dämmung der Kellerdecke</t>
  </si>
  <si>
    <t>Ergebnisse für das Bauteil Kellerdecke (alle Angaben je m² Bauteilfläche)</t>
  </si>
  <si>
    <t>Ergebnisse für das Bauteil Steildach (alle Angaben je m² Bauteilfläche)</t>
  </si>
  <si>
    <t>berste Geschossdecke Bestand</t>
  </si>
  <si>
    <t>Dämmung der obersten Geschossdecke</t>
  </si>
  <si>
    <t>U-Wert der neu gedämmten Außenwand</t>
  </si>
  <si>
    <t>U-Wert des neu gedämmtem Daches</t>
  </si>
  <si>
    <t>U-Wert der neu gedämmtem Kellerdecke</t>
  </si>
  <si>
    <t>U-Wert der neu gedämmten Geschossdecke</t>
  </si>
  <si>
    <t>Ergebnisse für das Bauteil oberste Geschossdecke (alle Angaben je m² Bauteilfläche)</t>
  </si>
  <si>
    <t>Fenster Bestand</t>
  </si>
  <si>
    <r>
      <t>U-Wert bestehendes Fenster (U</t>
    </r>
    <r>
      <rPr>
        <vertAlign val="subscript"/>
        <sz val="10"/>
        <color theme="1"/>
        <rFont val="Arial"/>
        <family val="2"/>
      </rPr>
      <t>W</t>
    </r>
    <r>
      <rPr>
        <sz val="10"/>
        <color theme="1"/>
        <rFont val="Arial"/>
        <family val="2"/>
      </rPr>
      <t>-Wert)</t>
    </r>
  </si>
  <si>
    <t>g-Wert bestehendes Fenster</t>
  </si>
  <si>
    <r>
      <t>U-Wert neues Fenster (U</t>
    </r>
    <r>
      <rPr>
        <vertAlign val="subscript"/>
        <sz val="10"/>
        <color theme="1"/>
        <rFont val="Arial"/>
        <family val="2"/>
      </rPr>
      <t>W</t>
    </r>
    <r>
      <rPr>
        <sz val="10"/>
        <color theme="1"/>
        <rFont val="Arial"/>
        <family val="2"/>
      </rPr>
      <t>-Wert)</t>
    </r>
  </si>
  <si>
    <t>g-Wert neues Fenster</t>
  </si>
  <si>
    <t>Angaben zum Projekt</t>
  </si>
  <si>
    <t>Energieträger vorher</t>
  </si>
  <si>
    <t>Energieträger nachher</t>
  </si>
  <si>
    <r>
      <t>Arbeitsblatt zur Abschätzung der CO</t>
    </r>
    <r>
      <rPr>
        <b/>
        <vertAlign val="subscript"/>
        <sz val="12"/>
        <color theme="1"/>
        <rFont val="Arial"/>
        <family val="2"/>
      </rPr>
      <t>2</t>
    </r>
    <r>
      <rPr>
        <b/>
        <sz val="12"/>
        <color theme="1"/>
        <rFont val="Arial"/>
        <family val="2"/>
      </rPr>
      <t>- Einsparung bei der Verbesserung des Wärmeschutzes der thermischen Gebäudehülle</t>
    </r>
  </si>
  <si>
    <r>
      <t>Arbeitsblatt zur Abschätzung der CO</t>
    </r>
    <r>
      <rPr>
        <b/>
        <vertAlign val="subscript"/>
        <sz val="12"/>
        <color theme="1"/>
        <rFont val="Arial"/>
        <family val="2"/>
      </rPr>
      <t>2</t>
    </r>
    <r>
      <rPr>
        <b/>
        <sz val="12"/>
        <color theme="1"/>
        <rFont val="Arial"/>
        <family val="2"/>
      </rPr>
      <t>- Einsparung beim Wechsel des Energieträgers</t>
    </r>
  </si>
  <si>
    <r>
      <t>Ermittlung der CO</t>
    </r>
    <r>
      <rPr>
        <b/>
        <vertAlign val="subscript"/>
        <sz val="10"/>
        <color theme="0"/>
        <rFont val="Arial"/>
        <family val="2"/>
      </rPr>
      <t>2</t>
    </r>
    <r>
      <rPr>
        <b/>
        <sz val="10"/>
        <color theme="0"/>
        <rFont val="Arial"/>
        <family val="2"/>
      </rPr>
      <t>-Einsparung</t>
    </r>
  </si>
  <si>
    <r>
      <t>Ermittlung der CO</t>
    </r>
    <r>
      <rPr>
        <b/>
        <vertAlign val="subscript"/>
        <sz val="10"/>
        <color theme="0"/>
        <rFont val="Arial"/>
        <family val="2"/>
      </rPr>
      <t>2</t>
    </r>
    <r>
      <rPr>
        <b/>
        <sz val="10"/>
        <color theme="0"/>
        <rFont val="Arial"/>
        <family val="2"/>
      </rPr>
      <t>-Einsparung aller Bauteile</t>
    </r>
  </si>
  <si>
    <t>Ergebnisse für das Bauteil Fenster im Einfamilienhaus (alle Angaben je m² Bauteilfläche)</t>
  </si>
  <si>
    <r>
      <t>CO</t>
    </r>
    <r>
      <rPr>
        <vertAlign val="subscript"/>
        <sz val="10"/>
        <color theme="1"/>
        <rFont val="Arial"/>
        <family val="2"/>
      </rPr>
      <t>2</t>
    </r>
    <r>
      <rPr>
        <sz val="10"/>
        <color theme="1"/>
        <rFont val="Arial"/>
        <family val="2"/>
      </rPr>
      <t>-Einsparung gesamt in Tonnen</t>
    </r>
  </si>
  <si>
    <r>
      <t xml:space="preserve">  t CO</t>
    </r>
    <r>
      <rPr>
        <vertAlign val="subscript"/>
        <sz val="10"/>
        <color theme="1"/>
        <rFont val="Arial"/>
        <family val="2"/>
      </rPr>
      <t>2</t>
    </r>
    <r>
      <rPr>
        <sz val="10"/>
        <color theme="1"/>
        <rFont val="Arial"/>
        <family val="2"/>
      </rPr>
      <t xml:space="preserve"> insg./a</t>
    </r>
  </si>
  <si>
    <r>
      <t>CO</t>
    </r>
    <r>
      <rPr>
        <vertAlign val="subscript"/>
        <sz val="10"/>
        <color theme="1"/>
        <rFont val="Arial"/>
        <family val="2"/>
      </rPr>
      <t>2</t>
    </r>
    <r>
      <rPr>
        <sz val="10"/>
        <color theme="1"/>
        <rFont val="Arial"/>
        <family val="2"/>
      </rPr>
      <t>-Emissionen vorher</t>
    </r>
  </si>
  <si>
    <r>
      <t>CO</t>
    </r>
    <r>
      <rPr>
        <vertAlign val="subscript"/>
        <sz val="10"/>
        <color theme="1"/>
        <rFont val="Arial"/>
        <family val="2"/>
      </rPr>
      <t>2</t>
    </r>
    <r>
      <rPr>
        <sz val="10"/>
        <color theme="1"/>
        <rFont val="Arial"/>
        <family val="2"/>
      </rPr>
      <t>-Emissionen nachher</t>
    </r>
  </si>
  <si>
    <t>berechneter Gradtagszahlfaktor - aktuell</t>
  </si>
  <si>
    <t>berechneter Gradtagszahlfaktor - langjähriges Mittel</t>
  </si>
  <si>
    <t>Gradtagszahl - aktuell (vergangene 12 Monate)</t>
  </si>
  <si>
    <t>Gradtagszahl - langjähriges Mittel (20 Jahre)</t>
  </si>
  <si>
    <r>
      <t>Hilfsmittel zur Abschätzung der CO</t>
    </r>
    <r>
      <rPr>
        <b/>
        <vertAlign val="subscript"/>
        <sz val="20"/>
        <rFont val="Arial"/>
        <family val="2"/>
      </rPr>
      <t>2</t>
    </r>
    <r>
      <rPr>
        <b/>
        <sz val="20"/>
        <rFont val="Arial"/>
        <family val="2"/>
      </rPr>
      <t xml:space="preserve">- Einsparung bei der energetischen Modernisierung einzelner Bauteile oder der Heizungsanlage                   </t>
    </r>
  </si>
  <si>
    <t>erforderliche Eingaben</t>
  </si>
  <si>
    <t>Ermittlung der Einsparung für das gesamte Bauteil</t>
  </si>
  <si>
    <t>Einsparung Endenergiebedarf (gesamtes Bauteil)</t>
  </si>
  <si>
    <t>Einsparung aller Bauteile</t>
  </si>
  <si>
    <t>(Aussenwand, Dach, Kellerdecke, oberste Geschossdecke, Fenster)</t>
  </si>
  <si>
    <t>Einsparung aller Bauteile in kWh/a</t>
  </si>
  <si>
    <t>Auf den den Registerkarten ganz hinten finden Sie Grundlagen (insbesondere zur Beurteilung der jeweiligen baulichen Ausgangssituation), Informationsquellen und die Nutzungsbedingungen.</t>
  </si>
  <si>
    <r>
      <t>Aufgrund der Berichtspflicht aus dem Bayerischen Klimaschutzgesetz ist der Nachweis der CO</t>
    </r>
    <r>
      <rPr>
        <vertAlign val="subscript"/>
        <sz val="11"/>
        <rFont val="Arial"/>
        <family val="2"/>
      </rPr>
      <t>2</t>
    </r>
    <r>
      <rPr>
        <sz val="11"/>
        <rFont val="Arial"/>
        <family val="2"/>
      </rPr>
      <t>-Einsparungen nach Nr. 13.2 StBauR erforderlich.</t>
    </r>
  </si>
  <si>
    <r>
      <t>Werden sowohl die thermische Gebäudehülle als auch die Gebäudetechnik modernisiert, sind die CO</t>
    </r>
    <r>
      <rPr>
        <vertAlign val="subscript"/>
        <sz val="11"/>
        <color theme="1"/>
        <rFont val="Arial"/>
        <family val="2"/>
      </rPr>
      <t>2</t>
    </r>
    <r>
      <rPr>
        <sz val="11"/>
        <color theme="1"/>
        <rFont val="Arial"/>
        <family val="2"/>
      </rPr>
      <t>-Einsparungen unter Verwendung der Anlage 9 zum Gesetz zur Einsparung von Energie und zur Nutzung erneuerbarer Energien zur Wärme- und Kälteerzeugung in Gebäuden (GEG) in der jeweils gültigen Fassung in Verbindung mit der DIN V 18599-1:2018-09 zu ermitteln.</t>
    </r>
  </si>
  <si>
    <r>
      <rPr>
        <b/>
        <sz val="11"/>
        <color theme="1"/>
        <rFont val="Arial"/>
        <family val="2"/>
      </rPr>
      <t>ausschließlich die thermische Gebäudehülle</t>
    </r>
    <r>
      <rPr>
        <sz val="11"/>
        <color theme="1"/>
        <rFont val="Arial"/>
        <family val="2"/>
      </rPr>
      <t xml:space="preserve"> (z.B. Außenwände, Dach, Kellerdecke, oberste Geschossdecke, Fenster) energetisch modernisiert werden, </t>
    </r>
    <r>
      <rPr>
        <b/>
        <sz val="11"/>
        <color theme="1"/>
        <rFont val="Arial"/>
        <family val="2"/>
      </rPr>
      <t>oder</t>
    </r>
  </si>
  <si>
    <r>
      <rPr>
        <b/>
        <sz val="11"/>
        <color theme="1"/>
        <rFont val="Arial"/>
        <family val="2"/>
      </rPr>
      <t>ausschließlich ein Wechsel des Energieträgers der Heizungsanlage</t>
    </r>
    <r>
      <rPr>
        <sz val="11"/>
        <color theme="1"/>
        <rFont val="Arial"/>
        <family val="2"/>
      </rPr>
      <t xml:space="preserve"> vorgenommen wird.</t>
    </r>
  </si>
  <si>
    <r>
      <t>Dieses Hilfsmittel dient der Abschätzung der CO</t>
    </r>
    <r>
      <rPr>
        <vertAlign val="subscript"/>
        <sz val="11"/>
        <color theme="1"/>
        <rFont val="Arial"/>
        <family val="2"/>
      </rPr>
      <t>2</t>
    </r>
    <r>
      <rPr>
        <sz val="11"/>
        <color theme="1"/>
        <rFont val="Arial"/>
        <family val="2"/>
      </rPr>
      <t>-Einsparung bei Bestandsgebäuden, wenn</t>
    </r>
  </si>
  <si>
    <r>
      <t xml:space="preserve">Darüber hinaus </t>
    </r>
    <r>
      <rPr>
        <b/>
        <sz val="10"/>
        <rFont val="Arial"/>
        <family val="2"/>
      </rPr>
      <t>soll auch die Gradtagszahl</t>
    </r>
    <r>
      <rPr>
        <sz val="10"/>
        <rFont val="Arial"/>
        <family val="2"/>
      </rPr>
      <t xml:space="preserve"> (die beiden unteren grünen Felder) an das Standortklima angepasst werden. </t>
    </r>
  </si>
  <si>
    <t xml:space="preserve">Download des Werkzeugs "Gradtagszahlen-Deutschland.xlsx" unter: </t>
  </si>
  <si>
    <t>*</t>
  </si>
  <si>
    <r>
      <t xml:space="preserve">   1. </t>
    </r>
    <r>
      <rPr>
        <b/>
        <sz val="10"/>
        <color theme="1"/>
        <rFont val="Arial"/>
        <family val="2"/>
      </rPr>
      <t>Anlagenart und Energieträger</t>
    </r>
    <r>
      <rPr>
        <sz val="10"/>
        <color theme="1"/>
        <rFont val="Arial"/>
        <family val="2"/>
      </rPr>
      <t xml:space="preserve"> (Dropdownmenü gelbes Feld)</t>
    </r>
  </si>
  <si>
    <r>
      <t xml:space="preserve">   2. </t>
    </r>
    <r>
      <rPr>
        <b/>
        <sz val="10"/>
        <color theme="1"/>
        <rFont val="Arial"/>
        <family val="2"/>
      </rPr>
      <t>Heizwertbezogene Endenergie-Aufwandszahl der Heizung</t>
    </r>
    <r>
      <rPr>
        <sz val="10"/>
        <color theme="1"/>
        <rFont val="Arial"/>
        <family val="2"/>
      </rPr>
      <t xml:space="preserve"> (oberes grünes Feld)</t>
    </r>
  </si>
  <si>
    <r>
      <t xml:space="preserve">Angaben nur in </t>
    </r>
    <r>
      <rPr>
        <b/>
        <sz val="10"/>
        <color theme="1"/>
        <rFont val="Arial"/>
        <family val="2"/>
      </rPr>
      <t>gelben bzw. mit * gekennzeichneten Feldern</t>
    </r>
    <r>
      <rPr>
        <sz val="10"/>
        <color theme="1"/>
        <rFont val="Arial"/>
        <family val="2"/>
      </rPr>
      <t xml:space="preserve"> erforderlich. Bitte beachten Sie die jeweiligen Kommentare.</t>
    </r>
  </si>
  <si>
    <t>U-Wert der bestehenden Außenwand *</t>
  </si>
  <si>
    <t>Wärmeleitfähigkeit Dämmstoff *</t>
  </si>
  <si>
    <t>gewählte Dämmstoffdicke *</t>
  </si>
  <si>
    <t>Gesamtfläche der gedämmten Außenwand *</t>
  </si>
  <si>
    <t>U-Wert der bestehendes Dach *</t>
  </si>
  <si>
    <t>Gesamtfläche des gedämmten Dachs *</t>
  </si>
  <si>
    <t>U-Wert der bestehende Kellerdecke *</t>
  </si>
  <si>
    <t>Gesamtfläche der gedämmten Kellerdecke *</t>
  </si>
  <si>
    <t>U-Wert der bestehenden Geschossdecke *</t>
  </si>
  <si>
    <t>Gesamtfläche der gedämmten Geschossdecke *</t>
  </si>
  <si>
    <t>Fenstertyp Bestand *</t>
  </si>
  <si>
    <t xml:space="preserve">Fenstertyp neu * </t>
  </si>
  <si>
    <t>Gesamtfläche der neuen Fenster *</t>
  </si>
  <si>
    <r>
      <t>Angaben nur in</t>
    </r>
    <r>
      <rPr>
        <b/>
        <sz val="10"/>
        <color theme="1"/>
        <rFont val="Arial"/>
        <family val="2"/>
      </rPr>
      <t xml:space="preserve"> gelben bzw. mit * gekennzeichneten Feldern</t>
    </r>
    <r>
      <rPr>
        <sz val="10"/>
        <color theme="1"/>
        <rFont val="Arial"/>
        <family val="2"/>
      </rPr>
      <t xml:space="preserve"> erforderlich / Ergebnis der Angaben aus den hellgrünen Registerkarten erscheint automatisch im hellgrünen Feld.</t>
    </r>
  </si>
  <si>
    <t>Projekt *</t>
  </si>
  <si>
    <t>Energieträger lt. Anlage 9 zu § 85 Abs. 6 GEG *</t>
  </si>
  <si>
    <t xml:space="preserve">  Emissionsfaktor nach DIN V 18599-9:2014-09 berechnet und hier eingetragen werden. *</t>
  </si>
  <si>
    <r>
      <rPr>
        <b/>
        <sz val="10"/>
        <color theme="1"/>
        <rFont val="Arial"/>
        <family val="2"/>
      </rPr>
      <t>Nur</t>
    </r>
    <r>
      <rPr>
        <sz val="10"/>
        <color theme="1"/>
        <rFont val="Arial"/>
        <family val="2"/>
      </rPr>
      <t xml:space="preserve"> wenn vorher„Wärme aus KWK, gebäudeintegriert o. gebäudenah“ gewählt wurde, muss der</t>
    </r>
  </si>
  <si>
    <r>
      <t xml:space="preserve">Energieträger </t>
    </r>
    <r>
      <rPr>
        <b/>
        <sz val="10"/>
        <rFont val="Arial"/>
        <family val="2"/>
      </rPr>
      <t>vorhe</t>
    </r>
    <r>
      <rPr>
        <sz val="10"/>
        <rFont val="Arial"/>
        <family val="2"/>
      </rPr>
      <t>r (lt. Anlage 9 zu § 85 Abs. 6 GEG) *</t>
    </r>
  </si>
  <si>
    <r>
      <t xml:space="preserve">Energieträger </t>
    </r>
    <r>
      <rPr>
        <b/>
        <sz val="10"/>
        <rFont val="Arial"/>
        <family val="2"/>
      </rPr>
      <t>nachher</t>
    </r>
    <r>
      <rPr>
        <sz val="10"/>
        <rFont val="Arial"/>
        <family val="2"/>
      </rPr>
      <t xml:space="preserve"> (lt. Anlage 9 zu § 85 Abs. 6 GEG) *</t>
    </r>
  </si>
  <si>
    <t xml:space="preserve"> Emissionsfaktor nach DIN V 18599-9:2014-09 berechnet und hier eingetragen werden. *</t>
  </si>
  <si>
    <r>
      <rPr>
        <b/>
        <sz val="10"/>
        <color theme="1"/>
        <rFont val="Arial"/>
        <family val="2"/>
      </rPr>
      <t>Nur</t>
    </r>
    <r>
      <rPr>
        <sz val="10"/>
        <color theme="1"/>
        <rFont val="Arial"/>
        <family val="2"/>
      </rPr>
      <t xml:space="preserve"> wenn vorher„Wärme aus KWK, gebäudeintegriert o. gebäudenah“ gewählt wurde, muss der </t>
    </r>
  </si>
  <si>
    <t>Endenergiebedarf / -verbrauch (z.B. aus Energieausweis) *</t>
  </si>
  <si>
    <t>Eigentümer / Eigentümerin *</t>
  </si>
  <si>
    <r>
      <t xml:space="preserve">Angaben nur in </t>
    </r>
    <r>
      <rPr>
        <b/>
        <sz val="10"/>
        <color theme="1"/>
        <rFont val="Arial"/>
        <family val="2"/>
      </rPr>
      <t>gelben bzw. mit * gekennzeichneten Feldern</t>
    </r>
    <r>
      <rPr>
        <sz val="10"/>
        <color theme="1"/>
        <rFont val="Arial"/>
        <family val="2"/>
      </rPr>
      <t xml:space="preserve"> erforderlich. </t>
    </r>
  </si>
  <si>
    <t xml:space="preserve">Vervollständigen Sie bitte die Eingaben zu den Randbedingungen auf der gelben Registerkarte bzw. passen Sie diese an Ihre konkrete Situation an. </t>
  </si>
  <si>
    <r>
      <t xml:space="preserve">Auf den fünf hellblauen Registerkarten geben Sie die individuellen Einstellungen für die jeweilige Maßnahme an der </t>
    </r>
    <r>
      <rPr>
        <b/>
        <sz val="11"/>
        <color theme="1"/>
        <rFont val="Arial"/>
        <family val="2"/>
      </rPr>
      <t>thermischen Gebäudehülle</t>
    </r>
    <r>
      <rPr>
        <sz val="11"/>
        <color theme="1"/>
        <rFont val="Arial"/>
        <family val="2"/>
      </rPr>
      <t xml:space="preserve"> ein (gelbe Felder). Es müssen nur die hellblauen Registerblätter zur thermischen Gebäudehülle ausgefüllt werden, bei denen energetische Verbesserungen durchgeführt werden.</t>
    </r>
  </si>
  <si>
    <t>Beiblatt Gebäudesanierung</t>
  </si>
  <si>
    <t>Beiblatt kommunales Fassadenprogramm</t>
  </si>
  <si>
    <r>
      <t>Eintragung der CO</t>
    </r>
    <r>
      <rPr>
        <b/>
        <vertAlign val="subscript"/>
        <sz val="10"/>
        <color theme="0"/>
        <rFont val="Arial"/>
        <family val="2"/>
      </rPr>
      <t>2</t>
    </r>
    <r>
      <rPr>
        <b/>
        <sz val="10"/>
        <color theme="0"/>
        <rFont val="Arial"/>
        <family val="2"/>
      </rPr>
      <t>-Einsparung zum Zuwendungsantrag bzw. mit Verwendungsnachweis</t>
    </r>
  </si>
  <si>
    <t>https://www.bbsr-geg.bund.de/GEGPortal/DE/ErgaenzendeRegelungen/Bekanntmachungen/Bestandsberechnungen/Download/WGDatenaufnahmeGEG.pdf?__blob=publicationFile&amp;v=1</t>
  </si>
  <si>
    <r>
      <t xml:space="preserve">In der dunkelblauen Registerkarte werden die Werte der Endenergieeinsparung der hellblauen Registerkarten zur thermischen </t>
    </r>
    <r>
      <rPr>
        <b/>
        <sz val="11"/>
        <rFont val="Arial"/>
        <family val="2"/>
      </rPr>
      <t>Gebäudehülle zusammengefasst</t>
    </r>
    <r>
      <rPr>
        <sz val="11"/>
        <rFont val="Arial"/>
        <family val="2"/>
      </rPr>
      <t>. Ergänzend ist die Eingabe des Energieträgers zur Umrechnung der Endenergieeinsparung in CO</t>
    </r>
    <r>
      <rPr>
        <vertAlign val="subscript"/>
        <sz val="11"/>
        <rFont val="Arial"/>
        <family val="2"/>
      </rPr>
      <t>2</t>
    </r>
    <r>
      <rPr>
        <sz val="11"/>
        <rFont val="Arial"/>
        <family val="2"/>
      </rPr>
      <t>-Einsparung erforderlich. Das Ergebnis der CO</t>
    </r>
    <r>
      <rPr>
        <vertAlign val="subscript"/>
        <sz val="11"/>
        <rFont val="Arial"/>
        <family val="2"/>
      </rPr>
      <t>2</t>
    </r>
    <r>
      <rPr>
        <sz val="11"/>
        <rFont val="Arial"/>
        <family val="2"/>
      </rPr>
      <t>-Einsparung ist im Rahmen der Städtebauförderung zum Zuwendungsantrag bzw. Verwendungsnachweis in das "Beiblatt Gebäudesanierung" bzw. das "Beiblatt kommunales Fassadenprogramm" einzutragen und der örtlich zuständigen Bezirksregierung vorzulegen. Die dunkelblaue Registerkarte "CO2-Einsparung Gebäudehülle" kann ergänzend zum Zuwendungsantrag und zum Verwendungsnachweis vorgeleget werden.</t>
    </r>
  </si>
  <si>
    <r>
      <rPr>
        <sz val="11"/>
        <color theme="1"/>
        <rFont val="Arial"/>
        <family val="2"/>
      </rPr>
      <t xml:space="preserve">Wird </t>
    </r>
    <r>
      <rPr>
        <b/>
        <sz val="11"/>
        <color theme="1"/>
        <rFont val="Arial"/>
        <family val="2"/>
      </rPr>
      <t xml:space="preserve">nur der Energieträger </t>
    </r>
    <r>
      <rPr>
        <sz val="11"/>
        <color theme="1"/>
        <rFont val="Arial"/>
        <family val="2"/>
      </rPr>
      <t>ausgetauscht, kann die graue Registerkarte ausgefüllt werden. Das Ergebnis der CO</t>
    </r>
    <r>
      <rPr>
        <vertAlign val="subscript"/>
        <sz val="11"/>
        <color theme="1"/>
        <rFont val="Arial"/>
        <family val="2"/>
      </rPr>
      <t>2</t>
    </r>
    <r>
      <rPr>
        <sz val="11"/>
        <color theme="1"/>
        <rFont val="Arial"/>
        <family val="2"/>
      </rPr>
      <t>-Einsparung ist im Rahmen der Städtebauförderung zum Zuwendungsantrag und erneut zum Verwendungsnachweis in das "Beiblatt Gebäudesanierung" einzutragen und der örtlich zuständigen Bezirksregierung vorzulegen. Die graue Registerkarte kann ergänzend zum Zuwendungsantrag und zum Verwendungsnachweis vorgeleget werden.</t>
    </r>
  </si>
  <si>
    <r>
      <t>Vorlage der CO</t>
    </r>
    <r>
      <rPr>
        <b/>
        <vertAlign val="subscript"/>
        <sz val="10"/>
        <color theme="0"/>
        <rFont val="Arial"/>
        <family val="2"/>
      </rPr>
      <t>2</t>
    </r>
    <r>
      <rPr>
        <b/>
        <sz val="10"/>
        <color theme="0"/>
        <rFont val="Arial"/>
        <family val="2"/>
      </rPr>
      <t>-Einsparung mit Zuwendungsantrag bzw. mit Verwendungsnachweis</t>
    </r>
  </si>
  <si>
    <r>
      <t xml:space="preserve">Für </t>
    </r>
    <r>
      <rPr>
        <b/>
        <sz val="10"/>
        <color theme="1"/>
        <rFont val="Arial"/>
        <family val="2"/>
      </rPr>
      <t>Gebäudesanierungen</t>
    </r>
    <r>
      <rPr>
        <sz val="10"/>
        <color theme="1"/>
        <rFont val="Arial"/>
        <family val="2"/>
      </rPr>
      <t xml:space="preserve"> im Rahmen der Städtebauförderung (insb. Gemeinbedarfseinrichtungen, Modernisierung für Wohnen und Gewerbe) bitte das Ergebnis der CO</t>
    </r>
    <r>
      <rPr>
        <vertAlign val="subscript"/>
        <sz val="10"/>
        <color theme="1"/>
        <rFont val="Arial"/>
        <family val="2"/>
      </rPr>
      <t>2</t>
    </r>
    <r>
      <rPr>
        <sz val="10"/>
        <color theme="1"/>
        <rFont val="Arial"/>
        <family val="2"/>
      </rPr>
      <t xml:space="preserve">-Einsparung aller Bauteile ins </t>
    </r>
    <r>
      <rPr>
        <b/>
        <sz val="10"/>
        <color theme="1"/>
        <rFont val="Arial"/>
        <family val="2"/>
      </rPr>
      <t>Beiblatt Gebäudesanierung</t>
    </r>
    <r>
      <rPr>
        <sz val="10"/>
        <color theme="1"/>
        <rFont val="Arial"/>
        <family val="2"/>
      </rPr>
      <t xml:space="preserve"> eintragen und ergänzend zum Zuwendungsantrag der örtlich zuständigen Bezirksregierung vorlegen. Es ist mit Vorlage des Verwendungsnachweises zu aktualisieren. Mit Klick auf die Überschrift "Beiblatt Gebäudesanieurng" gelangen Sie direkt zum Beiblatt.</t>
    </r>
  </si>
  <si>
    <r>
      <t xml:space="preserve">Für Maßnahmen im </t>
    </r>
    <r>
      <rPr>
        <b/>
        <sz val="10"/>
        <color theme="1"/>
        <rFont val="Arial"/>
        <family val="2"/>
      </rPr>
      <t xml:space="preserve">kommunalen Fassadenprogramm </t>
    </r>
    <r>
      <rPr>
        <sz val="10"/>
        <color theme="1"/>
        <rFont val="Arial"/>
        <family val="2"/>
      </rPr>
      <t>bitte das Ergebnis der CO</t>
    </r>
    <r>
      <rPr>
        <vertAlign val="subscript"/>
        <sz val="10"/>
        <color theme="1"/>
        <rFont val="Arial"/>
        <family val="2"/>
      </rPr>
      <t>2</t>
    </r>
    <r>
      <rPr>
        <sz val="10"/>
        <color theme="1"/>
        <rFont val="Arial"/>
        <family val="2"/>
      </rPr>
      <t xml:space="preserve">-Einsparung aller Bauteile mit </t>
    </r>
    <r>
      <rPr>
        <b/>
        <sz val="10"/>
        <color theme="1"/>
        <rFont val="Arial"/>
        <family val="2"/>
      </rPr>
      <t>Verwendungsnachweis</t>
    </r>
    <r>
      <rPr>
        <sz val="10"/>
        <color theme="1"/>
        <rFont val="Arial"/>
        <family val="2"/>
      </rPr>
      <t xml:space="preserve"> ins </t>
    </r>
    <r>
      <rPr>
        <b/>
        <sz val="10"/>
        <color theme="1"/>
        <rFont val="Arial"/>
        <family val="2"/>
      </rPr>
      <t>Beiblatt kommunales Fassadenprogramm</t>
    </r>
    <r>
      <rPr>
        <sz val="10"/>
        <color theme="1"/>
        <rFont val="Arial"/>
        <family val="2"/>
      </rPr>
      <t xml:space="preserve"> eintragen. Mit Klick auf die Überschrift "Beiblatt kommunales Fassadenprogramm" gelangen Sie direkt zum Beiblatt.</t>
    </r>
  </si>
  <si>
    <r>
      <t xml:space="preserve">Für den </t>
    </r>
    <r>
      <rPr>
        <b/>
        <sz val="10"/>
        <color theme="1"/>
        <rFont val="Arial"/>
        <family val="2"/>
      </rPr>
      <t>Wechsel des Energieträgers</t>
    </r>
    <r>
      <rPr>
        <sz val="10"/>
        <color theme="1"/>
        <rFont val="Arial"/>
        <family val="2"/>
      </rPr>
      <t xml:space="preserve"> bei Modernisierungen im Rahmen der Städtebauförderung (insb. Gemeinbedarfseinrichtungen, Modernisierung für Wohnen und Gewerbe) bitte das Ergebnis der CO</t>
    </r>
    <r>
      <rPr>
        <vertAlign val="subscript"/>
        <sz val="10"/>
        <color theme="1"/>
        <rFont val="Arial"/>
        <family val="2"/>
      </rPr>
      <t>2</t>
    </r>
    <r>
      <rPr>
        <sz val="10"/>
        <color theme="1"/>
        <rFont val="Arial"/>
        <family val="2"/>
      </rPr>
      <t xml:space="preserve">-Einsparung ins </t>
    </r>
    <r>
      <rPr>
        <b/>
        <sz val="10"/>
        <color theme="1"/>
        <rFont val="Arial"/>
        <family val="2"/>
      </rPr>
      <t>Beiblatt Gebäudesanierung</t>
    </r>
    <r>
      <rPr>
        <sz val="10"/>
        <color theme="1"/>
        <rFont val="Arial"/>
        <family val="2"/>
      </rPr>
      <t xml:space="preserve"> eintragen und ergänzend zum Zuwendungsantrag der örtlich zuständigen Bezirksregierung vorlegen. Es ist mit Vorlage des Verwendungsnachweises zu aktualisieren. Mit Klick auf die Überschrift "Beiblatt Gebäudesanieurng" gelangen Sie direkt zum Beiblatt.</t>
    </r>
  </si>
  <si>
    <r>
      <t xml:space="preserve">Es sind </t>
    </r>
    <r>
      <rPr>
        <b/>
        <u/>
        <sz val="10"/>
        <color theme="1"/>
        <rFont val="Arial"/>
        <family val="2"/>
      </rPr>
      <t>folgende</t>
    </r>
    <r>
      <rPr>
        <b/>
        <sz val="10"/>
        <color theme="1"/>
        <rFont val="Arial"/>
        <family val="2"/>
      </rPr>
      <t xml:space="preserve"> Eingaben erforderlich </t>
    </r>
    <r>
      <rPr>
        <sz val="10"/>
        <color theme="1"/>
        <rFont val="Arial"/>
        <family val="2"/>
      </rPr>
      <t>(erforderliche Eingaben sind farbig und mit * gekennzeichnet):</t>
    </r>
    <r>
      <rPr>
        <b/>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</si>
</sst>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_-* #,##0.00\ [$€-1]_-;\-* #,##0.00\ [$€-1]_-;_-* &quot;-&quot;??\ [$€-1]_-"/>
    <numFmt numFmtId="167" formatCode="0.000"/>
  </numFmts>
  <fonts count="65"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b/>
      <sz val="11"/>
      <color rgb="FFFF0000"/>
      <name val="Arial"/>
      <family val="2"/>
    </font>
    <font>
      <b/>
      <sz val="11"/>
      <color rgb="FFFF0000"/>
      <name val="Calibri"/>
      <family val="2"/>
      <scheme val="minor"/>
    </font>
    <font>
      <sz val="9"/>
      <color indexed="81"/>
      <name val="Tahoma"/>
      <family val="2"/>
    </font>
    <font>
      <sz val="10"/>
      <name val="Arial"/>
      <family val="2"/>
    </font>
    <font>
      <b/>
      <sz val="10"/>
      <name val="Arial"/>
      <family val="2"/>
    </font>
    <font>
      <sz val="8"/>
      <color indexed="81"/>
      <name val="Tahoma"/>
      <family val="2"/>
    </font>
    <font>
      <u/>
      <sz val="11"/>
      <color theme="10"/>
      <name val="Calibri"/>
      <family val="2"/>
    </font>
    <font>
      <sz val="10"/>
      <name val="Arial"/>
      <family val="2"/>
    </font>
    <font>
      <sz val="9"/>
      <color indexed="81"/>
      <name val="Segoe UI"/>
      <family val="2"/>
    </font>
    <font>
      <sz val="10"/>
      <color theme="1"/>
      <name val="Arial"/>
      <family val="2"/>
    </font>
    <font>
      <b/>
      <sz val="10"/>
      <color theme="1"/>
      <name val="Arial"/>
      <family val="2"/>
    </font>
    <font>
      <sz val="10"/>
      <color rgb="FFFF0000"/>
      <name val="Arial"/>
      <family val="2"/>
    </font>
    <font>
      <b/>
      <sz val="10"/>
      <color theme="0"/>
      <name val="Arial"/>
      <family val="2"/>
    </font>
    <font>
      <sz val="10"/>
      <color theme="0"/>
      <name val="Arial"/>
      <family val="2"/>
    </font>
    <font>
      <sz val="11"/>
      <color rgb="FFFF0000"/>
      <name val="Arial"/>
      <family val="2"/>
    </font>
    <font>
      <i/>
      <sz val="11"/>
      <color theme="1"/>
      <name val="Arial"/>
      <family val="2"/>
    </font>
    <font>
      <sz val="11"/>
      <name val="Arial"/>
      <family val="2"/>
    </font>
    <font>
      <b/>
      <i/>
      <sz val="11"/>
      <color theme="1"/>
      <name val="Arial"/>
      <family val="2"/>
    </font>
    <font>
      <b/>
      <sz val="11"/>
      <name val="Arial"/>
      <family val="2"/>
    </font>
    <font>
      <u/>
      <sz val="11"/>
      <color theme="10"/>
      <name val="Arial"/>
      <family val="2"/>
    </font>
    <font>
      <b/>
      <sz val="14"/>
      <color theme="1"/>
      <name val="Arial"/>
      <family val="2"/>
    </font>
    <font>
      <b/>
      <sz val="14"/>
      <name val="Arial"/>
      <family val="2"/>
    </font>
    <font>
      <b/>
      <sz val="8"/>
      <color indexed="81"/>
      <name val="Tahoma"/>
      <family val="2"/>
    </font>
    <font>
      <b/>
      <sz val="11"/>
      <color theme="1"/>
      <name val="Calibri"/>
      <family val="2"/>
      <scheme val="minor"/>
    </font>
    <font>
      <b/>
      <sz val="9"/>
      <color indexed="81"/>
      <name val="Segoe UI"/>
      <family val="2"/>
    </font>
    <font>
      <sz val="11"/>
      <color rgb="FFFF0000"/>
      <name val="Calibri"/>
      <family val="2"/>
      <scheme val="minor"/>
    </font>
    <font>
      <sz val="11"/>
      <color theme="0"/>
      <name val="Calibri"/>
      <family val="2"/>
      <scheme val="minor"/>
    </font>
    <font>
      <sz val="11"/>
      <name val="Calibri"/>
      <family val="2"/>
      <scheme val="minor"/>
    </font>
    <font>
      <i/>
      <sz val="10"/>
      <color rgb="FFFF0000"/>
      <name val="Arial"/>
      <family val="2"/>
    </font>
    <font>
      <sz val="9"/>
      <color rgb="FF006699"/>
      <name val="Courier New"/>
      <family val="3"/>
    </font>
    <font>
      <vertAlign val="subscript"/>
      <sz val="10"/>
      <color theme="1"/>
      <name val="Arial"/>
      <family val="2"/>
    </font>
    <font>
      <b/>
      <sz val="9"/>
      <color indexed="81"/>
      <name val="Tahoma"/>
      <family val="2"/>
    </font>
    <font>
      <sz val="11"/>
      <color theme="0"/>
      <name val="Arial"/>
      <family val="2"/>
    </font>
    <font>
      <sz val="8"/>
      <color theme="1"/>
      <name val="Calibri"/>
      <family val="2"/>
      <scheme val="minor"/>
    </font>
    <font>
      <sz val="8"/>
      <color rgb="FFFF0000"/>
      <name val="Calibri"/>
      <family val="2"/>
      <scheme val="minor"/>
    </font>
    <font>
      <b/>
      <vertAlign val="subscript"/>
      <sz val="11"/>
      <color theme="1"/>
      <name val="Calibri"/>
      <family val="2"/>
      <scheme val="minor"/>
    </font>
    <font>
      <u/>
      <sz val="8"/>
      <color theme="10"/>
      <name val="Calibri"/>
      <family val="2"/>
    </font>
    <font>
      <sz val="9"/>
      <color theme="1"/>
      <name val="Arial"/>
      <family val="2"/>
    </font>
    <font>
      <sz val="11"/>
      <color rgb="FFF9B5B5"/>
      <name val="Calibri"/>
      <family val="2"/>
      <scheme val="minor"/>
    </font>
    <font>
      <b/>
      <sz val="20"/>
      <name val="Arial"/>
      <family val="2"/>
    </font>
    <font>
      <strike/>
      <sz val="10"/>
      <color rgb="FFFF0000"/>
      <name val="Arial"/>
      <family val="2"/>
    </font>
    <font>
      <sz val="12"/>
      <color rgb="FF000000"/>
      <name val="Arial"/>
      <family val="2"/>
    </font>
    <font>
      <b/>
      <sz val="9"/>
      <color rgb="FF000000"/>
      <name val="Arial"/>
      <family val="2"/>
    </font>
    <font>
      <b/>
      <sz val="7"/>
      <color rgb="FF000000"/>
      <name val="Times New Roman"/>
      <family val="1"/>
    </font>
    <font>
      <vertAlign val="subscript"/>
      <sz val="9"/>
      <color theme="1"/>
      <name val="Arial"/>
      <family val="2"/>
    </font>
    <font>
      <sz val="10"/>
      <color theme="1"/>
      <name val="Calibri"/>
      <family val="2"/>
      <scheme val="minor"/>
    </font>
    <font>
      <b/>
      <i/>
      <sz val="11"/>
      <color rgb="FFFF0000"/>
      <name val="Arial"/>
      <family val="2"/>
    </font>
    <font>
      <b/>
      <sz val="10"/>
      <color rgb="FFFF0000"/>
      <name val="Arial"/>
      <family val="2"/>
    </font>
    <font>
      <u/>
      <sz val="11"/>
      <name val="Arial"/>
      <family val="2"/>
    </font>
    <font>
      <sz val="20"/>
      <color theme="1"/>
      <name val="Arial"/>
      <family val="2"/>
    </font>
    <font>
      <b/>
      <sz val="12"/>
      <color theme="1"/>
      <name val="Arial"/>
      <family val="2"/>
    </font>
    <font>
      <sz val="12"/>
      <color theme="1"/>
      <name val="Arial"/>
      <family val="2"/>
    </font>
    <font>
      <b/>
      <sz val="12"/>
      <name val="Arial"/>
      <family val="2"/>
    </font>
    <font>
      <b/>
      <vertAlign val="subscript"/>
      <sz val="20"/>
      <name val="Arial"/>
      <family val="2"/>
    </font>
    <font>
      <vertAlign val="subscript"/>
      <sz val="11"/>
      <name val="Arial"/>
      <family val="2"/>
    </font>
    <font>
      <b/>
      <vertAlign val="subscript"/>
      <sz val="12"/>
      <color theme="1"/>
      <name val="Arial"/>
      <family val="2"/>
    </font>
    <font>
      <b/>
      <vertAlign val="subscript"/>
      <sz val="10"/>
      <color theme="0"/>
      <name val="Arial"/>
      <family val="2"/>
    </font>
    <font>
      <b/>
      <u/>
      <sz val="10"/>
      <color theme="1"/>
      <name val="Arial"/>
      <family val="2"/>
    </font>
    <font>
      <vertAlign val="subscript"/>
      <sz val="11"/>
      <color theme="1"/>
      <name val="Arial"/>
      <family val="2"/>
    </font>
    <font>
      <u/>
      <sz val="10"/>
      <color theme="10"/>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8" fillId="0" borderId="0"/>
    <xf numFmtId="0" fontId="11" fillId="0" borderId="0" applyNumberFormat="0" applyFill="0" applyBorder="0" applyAlignment="0" applyProtection="0">
      <alignment vertical="top"/>
      <protection locked="0"/>
    </xf>
    <xf numFmtId="166" fontId="12" fillId="0" borderId="0" applyFont="0" applyFill="0" applyBorder="0" applyAlignment="0" applyProtection="0"/>
  </cellStyleXfs>
  <cellXfs count="310">
    <xf numFmtId="0" fontId="0" fillId="0" borderId="0" xfId="0"/>
    <xf numFmtId="0" fontId="0" fillId="0" borderId="0" xfId="0" applyAlignment="1">
      <alignment horizontal="center"/>
    </xf>
    <xf numFmtId="0" fontId="0" fillId="0" borderId="0" xfId="0" applyProtection="1"/>
    <xf numFmtId="0" fontId="0" fillId="0" borderId="0" xfId="0" applyAlignment="1" applyProtection="1">
      <alignment horizontal="center"/>
    </xf>
    <xf numFmtId="0" fontId="14" fillId="0" borderId="0" xfId="0" applyFont="1"/>
    <xf numFmtId="4" fontId="14" fillId="0" borderId="0" xfId="0" applyNumberFormat="1" applyFont="1"/>
    <xf numFmtId="164" fontId="14" fillId="0" borderId="0" xfId="0" applyNumberFormat="1" applyFont="1"/>
    <xf numFmtId="0" fontId="15" fillId="0" borderId="0" xfId="0" applyFont="1" applyProtection="1"/>
    <xf numFmtId="4" fontId="14" fillId="0" borderId="0" xfId="0" applyNumberFormat="1" applyFont="1" applyProtection="1"/>
    <xf numFmtId="164" fontId="14" fillId="0" borderId="0" xfId="0" applyNumberFormat="1" applyFont="1" applyProtection="1"/>
    <xf numFmtId="0" fontId="14" fillId="0" borderId="0" xfId="0" applyFont="1" applyProtection="1"/>
    <xf numFmtId="164" fontId="14" fillId="0" borderId="0" xfId="0" applyNumberFormat="1" applyFont="1" applyAlignment="1" applyProtection="1">
      <alignment horizontal="left"/>
    </xf>
    <xf numFmtId="0" fontId="16" fillId="0" borderId="0" xfId="0" applyFont="1" applyProtection="1"/>
    <xf numFmtId="4" fontId="15" fillId="2" borderId="1" xfId="0" applyNumberFormat="1" applyFont="1" applyFill="1" applyBorder="1" applyProtection="1">
      <protection locked="0"/>
    </xf>
    <xf numFmtId="4" fontId="14" fillId="0" borderId="1" xfId="0" applyNumberFormat="1" applyFont="1" applyBorder="1" applyProtection="1"/>
    <xf numFmtId="165" fontId="15" fillId="2" borderId="1" xfId="0" applyNumberFormat="1" applyFont="1" applyFill="1" applyBorder="1" applyProtection="1">
      <protection locked="0"/>
    </xf>
    <xf numFmtId="0" fontId="8" fillId="0" borderId="0" xfId="0" applyFont="1" applyProtection="1"/>
    <xf numFmtId="0" fontId="14" fillId="0" borderId="0" xfId="0" applyFont="1" applyBorder="1" applyProtection="1"/>
    <xf numFmtId="0" fontId="14" fillId="3" borderId="0" xfId="0" applyFont="1" applyFill="1" applyProtection="1"/>
    <xf numFmtId="165" fontId="14" fillId="3" borderId="1" xfId="0" applyNumberFormat="1" applyFont="1" applyFill="1" applyBorder="1" applyProtection="1"/>
    <xf numFmtId="164" fontId="14" fillId="3" borderId="0" xfId="0" applyNumberFormat="1" applyFont="1" applyFill="1" applyProtection="1"/>
    <xf numFmtId="0" fontId="17" fillId="5" borderId="0" xfId="0" applyFont="1" applyFill="1" applyProtection="1"/>
    <xf numFmtId="4" fontId="14" fillId="5" borderId="0" xfId="0" applyNumberFormat="1" applyFont="1" applyFill="1" applyBorder="1" applyProtection="1"/>
    <xf numFmtId="164" fontId="14" fillId="5" borderId="0" xfId="0" applyNumberFormat="1" applyFont="1" applyFill="1" applyProtection="1"/>
    <xf numFmtId="164" fontId="14" fillId="5" borderId="0" xfId="0" applyNumberFormat="1" applyFont="1" applyFill="1" applyAlignment="1" applyProtection="1">
      <alignment horizontal="left"/>
    </xf>
    <xf numFmtId="4" fontId="14" fillId="0" borderId="0" xfId="0" applyNumberFormat="1" applyFont="1" applyBorder="1" applyProtection="1"/>
    <xf numFmtId="164" fontId="8" fillId="0" borderId="0" xfId="0" applyNumberFormat="1" applyFont="1" applyAlignment="1" applyProtection="1">
      <alignment horizontal="left"/>
    </xf>
    <xf numFmtId="0" fontId="18" fillId="0" borderId="0" xfId="0" applyFont="1" applyFill="1" applyProtection="1"/>
    <xf numFmtId="0" fontId="14" fillId="0" borderId="0" xfId="0" applyFont="1" applyFill="1" applyBorder="1" applyProtection="1"/>
    <xf numFmtId="0" fontId="0" fillId="0" borderId="0" xfId="0" applyAlignment="1" applyProtection="1">
      <alignment wrapText="1"/>
    </xf>
    <xf numFmtId="0" fontId="0" fillId="0" borderId="0" xfId="0" applyAlignment="1">
      <alignment wrapText="1"/>
    </xf>
    <xf numFmtId="0" fontId="3" fillId="0" borderId="0" xfId="0" applyFont="1"/>
    <xf numFmtId="0" fontId="3" fillId="0" borderId="0" xfId="0" applyFont="1" applyProtection="1">
      <protection locked="0"/>
    </xf>
    <xf numFmtId="0" fontId="25" fillId="0" borderId="0" xfId="0" applyFont="1" applyAlignment="1">
      <alignment vertical="top" wrapText="1"/>
    </xf>
    <xf numFmtId="0" fontId="4" fillId="0" borderId="0" xfId="0" applyFont="1" applyProtection="1"/>
    <xf numFmtId="0" fontId="3" fillId="0" borderId="0" xfId="0" applyFont="1" applyAlignment="1" applyProtection="1">
      <alignment horizontal="center" wrapText="1"/>
    </xf>
    <xf numFmtId="4" fontId="0" fillId="0" borderId="0" xfId="0" applyNumberFormat="1"/>
    <xf numFmtId="164" fontId="0" fillId="0" borderId="0" xfId="0" applyNumberFormat="1" applyFont="1" applyAlignment="1">
      <alignment horizontal="left"/>
    </xf>
    <xf numFmtId="0" fontId="2" fillId="0" borderId="0" xfId="0" applyFont="1" applyAlignment="1">
      <alignment vertical="top" wrapText="1"/>
    </xf>
    <xf numFmtId="0" fontId="24" fillId="0" borderId="0" xfId="2" applyFont="1" applyAlignment="1" applyProtection="1">
      <alignment wrapText="1"/>
      <protection locked="0"/>
    </xf>
    <xf numFmtId="164" fontId="16" fillId="0" borderId="0" xfId="0" applyNumberFormat="1" applyFont="1" applyAlignment="1" applyProtection="1">
      <alignment horizontal="left"/>
    </xf>
    <xf numFmtId="4" fontId="33" fillId="0" borderId="0" xfId="0" applyNumberFormat="1" applyFont="1" applyProtection="1"/>
    <xf numFmtId="0" fontId="33" fillId="0" borderId="0" xfId="0" applyFont="1" applyProtection="1"/>
    <xf numFmtId="0" fontId="5" fillId="0" borderId="0" xfId="0" applyFont="1" applyProtection="1"/>
    <xf numFmtId="4" fontId="9" fillId="4" borderId="1" xfId="0" applyNumberFormat="1" applyFont="1" applyFill="1" applyBorder="1" applyAlignment="1" applyProtection="1">
      <alignment horizontal="right"/>
    </xf>
    <xf numFmtId="164" fontId="4" fillId="0" borderId="0" xfId="0" applyNumberFormat="1" applyFont="1" applyProtection="1"/>
    <xf numFmtId="4" fontId="16" fillId="0" borderId="0" xfId="0" applyNumberFormat="1" applyFont="1" applyProtection="1"/>
    <xf numFmtId="164" fontId="16" fillId="0" borderId="0" xfId="0" applyNumberFormat="1" applyFont="1" applyProtection="1"/>
    <xf numFmtId="0" fontId="2" fillId="0" borderId="0" xfId="0" applyFont="1" applyProtection="1"/>
    <xf numFmtId="0" fontId="16" fillId="0" borderId="0" xfId="0" applyFont="1" applyAlignment="1" applyProtection="1">
      <alignment horizontal="right"/>
    </xf>
    <xf numFmtId="14" fontId="16" fillId="0" borderId="0" xfId="0" applyNumberFormat="1" applyFont="1" applyProtection="1"/>
    <xf numFmtId="0" fontId="18" fillId="3" borderId="0" xfId="0" applyFont="1" applyFill="1" applyProtection="1"/>
    <xf numFmtId="0" fontId="14" fillId="0" borderId="0" xfId="0" applyFont="1" applyAlignment="1" applyProtection="1">
      <alignment vertical="center"/>
    </xf>
    <xf numFmtId="0" fontId="8" fillId="0" borderId="0" xfId="0" applyFont="1" applyAlignment="1" applyProtection="1">
      <alignment horizontal="left"/>
    </xf>
    <xf numFmtId="0" fontId="14" fillId="0" borderId="0" xfId="0" applyFont="1" applyFill="1" applyProtection="1"/>
    <xf numFmtId="164" fontId="8" fillId="3" borderId="0" xfId="0" applyNumberFormat="1" applyFont="1" applyFill="1" applyAlignment="1" applyProtection="1">
      <alignment horizontal="left"/>
    </xf>
    <xf numFmtId="0" fontId="3" fillId="0" borderId="0" xfId="0" applyFont="1" applyProtection="1"/>
    <xf numFmtId="164" fontId="3" fillId="0" borderId="0" xfId="0" applyNumberFormat="1" applyFont="1" applyProtection="1"/>
    <xf numFmtId="0" fontId="25" fillId="0" borderId="0" xfId="0" applyFont="1" applyProtection="1"/>
    <xf numFmtId="0" fontId="22" fillId="0" borderId="0" xfId="0" applyFont="1" applyProtection="1"/>
    <xf numFmtId="164" fontId="22" fillId="0" borderId="0" xfId="0" applyNumberFormat="1" applyFont="1" applyAlignment="1" applyProtection="1">
      <alignment horizontal="right"/>
    </xf>
    <xf numFmtId="0" fontId="22" fillId="0" borderId="0" xfId="0" applyFont="1" applyAlignment="1" applyProtection="1">
      <alignment horizontal="right"/>
    </xf>
    <xf numFmtId="0" fontId="21" fillId="0" borderId="0" xfId="0" applyFont="1" applyProtection="1"/>
    <xf numFmtId="0" fontId="3" fillId="0" borderId="0" xfId="0" quotePrefix="1" applyFont="1" applyProtection="1"/>
    <xf numFmtId="4" fontId="3" fillId="0" borderId="1" xfId="0" applyNumberFormat="1" applyFont="1" applyBorder="1" applyProtection="1"/>
    <xf numFmtId="3" fontId="21" fillId="0" borderId="0" xfId="0" applyNumberFormat="1" applyFont="1" applyProtection="1"/>
    <xf numFmtId="4" fontId="4" fillId="4" borderId="1" xfId="0" applyNumberFormat="1" applyFont="1" applyFill="1" applyBorder="1" applyProtection="1">
      <protection locked="0"/>
    </xf>
    <xf numFmtId="0" fontId="0" fillId="0" borderId="0" xfId="0" applyFont="1" applyProtection="1"/>
    <xf numFmtId="0" fontId="6" fillId="0" borderId="0" xfId="0" applyFont="1" applyProtection="1"/>
    <xf numFmtId="0" fontId="28" fillId="0" borderId="0" xfId="0" applyFont="1" applyProtection="1"/>
    <xf numFmtId="0" fontId="0" fillId="0" borderId="0" xfId="0" applyBorder="1" applyProtection="1"/>
    <xf numFmtId="0" fontId="8" fillId="3" borderId="0" xfId="0" applyFont="1" applyFill="1" applyProtection="1"/>
    <xf numFmtId="1" fontId="14" fillId="3" borderId="0" xfId="0" applyNumberFormat="1" applyFont="1" applyFill="1" applyProtection="1"/>
    <xf numFmtId="4" fontId="0" fillId="0" borderId="0" xfId="0" applyNumberFormat="1" applyProtection="1"/>
    <xf numFmtId="164" fontId="0" fillId="0" borderId="0" xfId="0" applyNumberFormat="1" applyProtection="1"/>
    <xf numFmtId="164" fontId="0" fillId="0" borderId="0" xfId="0" applyNumberFormat="1" applyFont="1" applyAlignment="1" applyProtection="1">
      <alignment horizontal="left"/>
    </xf>
    <xf numFmtId="164" fontId="0" fillId="0" borderId="0" xfId="0" applyNumberFormat="1" applyAlignment="1" applyProtection="1">
      <alignment vertical="center"/>
    </xf>
    <xf numFmtId="0" fontId="32" fillId="0" borderId="0" xfId="0" applyFont="1" applyProtection="1"/>
    <xf numFmtId="2" fontId="18" fillId="3" borderId="0" xfId="0" applyNumberFormat="1" applyFont="1" applyFill="1" applyProtection="1"/>
    <xf numFmtId="0" fontId="31" fillId="0" borderId="0" xfId="0" applyFont="1" applyProtection="1"/>
    <xf numFmtId="4" fontId="14" fillId="0" borderId="1" xfId="0" applyNumberFormat="1" applyFont="1" applyBorder="1" applyAlignment="1" applyProtection="1">
      <alignment vertical="center"/>
    </xf>
    <xf numFmtId="4" fontId="0" fillId="5" borderId="0" xfId="0" applyNumberFormat="1" applyFill="1" applyBorder="1" applyProtection="1"/>
    <xf numFmtId="0" fontId="0" fillId="5" borderId="0" xfId="0" applyFill="1" applyProtection="1"/>
    <xf numFmtId="0" fontId="0" fillId="0" borderId="0" xfId="0" applyFill="1" applyProtection="1"/>
    <xf numFmtId="1" fontId="0" fillId="0" borderId="0" xfId="0" applyNumberFormat="1" applyAlignment="1" applyProtection="1">
      <alignment horizontal="left"/>
    </xf>
    <xf numFmtId="1" fontId="0" fillId="3" borderId="0" xfId="0" applyNumberFormat="1" applyFill="1" applyAlignment="1" applyProtection="1">
      <alignment horizontal="left"/>
    </xf>
    <xf numFmtId="0" fontId="0" fillId="3" borderId="0" xfId="0" applyFill="1" applyProtection="1"/>
    <xf numFmtId="0" fontId="4" fillId="0" borderId="0" xfId="0" applyFont="1" applyAlignment="1" applyProtection="1">
      <alignment vertical="top"/>
    </xf>
    <xf numFmtId="0" fontId="4" fillId="0" borderId="0" xfId="0" applyFont="1" applyAlignment="1" applyProtection="1">
      <alignment vertical="top" wrapText="1"/>
    </xf>
    <xf numFmtId="49" fontId="2" fillId="0" borderId="0" xfId="0" applyNumberFormat="1" applyFont="1" applyAlignment="1" applyProtection="1">
      <alignment vertical="top" wrapText="1"/>
    </xf>
    <xf numFmtId="0" fontId="3" fillId="0" borderId="0" xfId="0" applyFont="1" applyAlignment="1" applyProtection="1">
      <alignment vertical="top" wrapText="1"/>
    </xf>
    <xf numFmtId="0" fontId="3" fillId="0" borderId="0" xfId="0" applyFont="1" applyAlignment="1" applyProtection="1">
      <alignment wrapText="1"/>
    </xf>
    <xf numFmtId="0" fontId="2" fillId="0" borderId="0" xfId="0" applyFont="1" applyAlignment="1" applyProtection="1">
      <alignment vertical="top" wrapText="1"/>
    </xf>
    <xf numFmtId="0" fontId="37" fillId="3" borderId="0" xfId="0" applyFont="1" applyFill="1"/>
    <xf numFmtId="0" fontId="37" fillId="3" borderId="0" xfId="0" applyFont="1" applyFill="1" applyProtection="1"/>
    <xf numFmtId="0" fontId="3" fillId="0" borderId="0" xfId="0" applyFont="1" applyBorder="1" applyProtection="1"/>
    <xf numFmtId="0" fontId="37" fillId="3" borderId="0" xfId="0" applyFont="1" applyFill="1" applyBorder="1" applyProtection="1"/>
    <xf numFmtId="4" fontId="37" fillId="3" borderId="0" xfId="0" applyNumberFormat="1" applyFont="1" applyFill="1" applyBorder="1" applyProtection="1"/>
    <xf numFmtId="0" fontId="14" fillId="3" borderId="0" xfId="0" applyFont="1" applyFill="1"/>
    <xf numFmtId="2" fontId="14" fillId="3" borderId="0" xfId="0" applyNumberFormat="1" applyFont="1" applyFill="1" applyProtection="1"/>
    <xf numFmtId="0" fontId="19" fillId="0" borderId="0" xfId="0" applyFont="1" applyAlignment="1" applyProtection="1">
      <alignment wrapText="1"/>
    </xf>
    <xf numFmtId="0" fontId="11" fillId="0" borderId="0" xfId="2" applyAlignment="1" applyProtection="1"/>
    <xf numFmtId="0" fontId="0" fillId="7" borderId="0" xfId="0" applyFill="1" applyProtection="1"/>
    <xf numFmtId="0" fontId="0" fillId="7" borderId="0" xfId="0" applyFill="1" applyAlignment="1" applyProtection="1">
      <alignment vertical="top"/>
    </xf>
    <xf numFmtId="0" fontId="0" fillId="7" borderId="0" xfId="0" applyFill="1" applyAlignment="1" applyProtection="1">
      <alignment vertical="top" wrapText="1"/>
    </xf>
    <xf numFmtId="0" fontId="2" fillId="0" borderId="0" xfId="0" applyFont="1" applyAlignment="1" applyProtection="1">
      <alignment horizontal="center"/>
    </xf>
    <xf numFmtId="0" fontId="3" fillId="0" borderId="0" xfId="0" applyFont="1" applyAlignment="1" applyProtection="1">
      <alignment horizontal="right"/>
    </xf>
    <xf numFmtId="164" fontId="3" fillId="0" borderId="0" xfId="0" applyNumberFormat="1" applyFont="1" applyAlignment="1" applyProtection="1">
      <alignment horizontal="right"/>
    </xf>
    <xf numFmtId="0" fontId="37" fillId="3" borderId="0" xfId="0" applyFont="1" applyFill="1" applyBorder="1" applyAlignment="1" applyProtection="1">
      <alignment horizontal="right"/>
    </xf>
    <xf numFmtId="0" fontId="3" fillId="0" borderId="0" xfId="0" applyFont="1" applyAlignment="1">
      <alignment horizontal="right"/>
    </xf>
    <xf numFmtId="0" fontId="3" fillId="0" borderId="0" xfId="0" applyFont="1" applyAlignment="1" applyProtection="1">
      <alignment horizontal="left"/>
    </xf>
    <xf numFmtId="0" fontId="22" fillId="0" borderId="0" xfId="0" applyFont="1" applyAlignment="1" applyProtection="1">
      <alignment horizontal="left"/>
    </xf>
    <xf numFmtId="164" fontId="3" fillId="0" borderId="0" xfId="0" applyNumberFormat="1" applyFont="1" applyAlignment="1" applyProtection="1">
      <alignment horizontal="left"/>
    </xf>
    <xf numFmtId="0" fontId="37" fillId="3" borderId="0" xfId="0" applyFont="1" applyFill="1" applyBorder="1" applyAlignment="1" applyProtection="1">
      <alignment horizontal="left"/>
    </xf>
    <xf numFmtId="0" fontId="3" fillId="0" borderId="0" xfId="0" applyFont="1" applyAlignment="1">
      <alignment horizontal="left"/>
    </xf>
    <xf numFmtId="0" fontId="30" fillId="0" borderId="0" xfId="0" applyFont="1" applyAlignment="1" applyProtection="1">
      <alignment wrapText="1"/>
    </xf>
    <xf numFmtId="2" fontId="0" fillId="0" borderId="0" xfId="0" applyNumberFormat="1" applyAlignment="1" applyProtection="1">
      <alignment wrapText="1"/>
    </xf>
    <xf numFmtId="0" fontId="11" fillId="7" borderId="0" xfId="2" applyFill="1" applyAlignment="1" applyProtection="1">
      <alignment vertical="top" wrapText="1"/>
    </xf>
    <xf numFmtId="3" fontId="2" fillId="0" borderId="0" xfId="0" applyNumberFormat="1" applyFont="1" applyAlignment="1" applyProtection="1">
      <alignment horizontal="right"/>
    </xf>
    <xf numFmtId="3" fontId="2" fillId="0" borderId="0" xfId="0" applyNumberFormat="1" applyFont="1" applyAlignment="1" applyProtection="1">
      <alignment horizontal="center"/>
    </xf>
    <xf numFmtId="3" fontId="2" fillId="0" borderId="0" xfId="0" applyNumberFormat="1" applyFont="1" applyAlignment="1" applyProtection="1">
      <alignment horizontal="left"/>
    </xf>
    <xf numFmtId="0" fontId="11" fillId="3" borderId="0" xfId="2" applyFill="1" applyAlignment="1" applyProtection="1"/>
    <xf numFmtId="0" fontId="32" fillId="0" borderId="0" xfId="0" applyFont="1" applyAlignment="1" applyProtection="1">
      <alignment wrapText="1"/>
    </xf>
    <xf numFmtId="0" fontId="43" fillId="0" borderId="0" xfId="0" applyFont="1" applyAlignment="1" applyProtection="1">
      <alignment wrapText="1"/>
    </xf>
    <xf numFmtId="4" fontId="8" fillId="0" borderId="1" xfId="0" applyNumberFormat="1" applyFont="1" applyBorder="1" applyProtection="1"/>
    <xf numFmtId="165" fontId="9" fillId="2" borderId="1" xfId="0" applyNumberFormat="1" applyFont="1" applyFill="1" applyBorder="1" applyProtection="1">
      <protection locked="0"/>
    </xf>
    <xf numFmtId="0" fontId="8" fillId="0" borderId="0" xfId="0" applyFont="1" applyAlignment="1" applyProtection="1">
      <alignment vertical="center"/>
    </xf>
    <xf numFmtId="0" fontId="16" fillId="3" borderId="0" xfId="0" applyFont="1" applyFill="1" applyProtection="1"/>
    <xf numFmtId="0" fontId="1" fillId="0" borderId="0" xfId="0" applyFont="1" applyAlignment="1">
      <alignment horizontal="left" vertical="top" wrapText="1"/>
    </xf>
    <xf numFmtId="164" fontId="45" fillId="0" borderId="0" xfId="0" applyNumberFormat="1" applyFont="1" applyFill="1" applyAlignment="1" applyProtection="1">
      <alignment horizontal="left"/>
    </xf>
    <xf numFmtId="0" fontId="45" fillId="0" borderId="0" xfId="0" applyFont="1" applyProtection="1"/>
    <xf numFmtId="4" fontId="45" fillId="0" borderId="0" xfId="0" applyNumberFormat="1" applyFont="1" applyProtection="1"/>
    <xf numFmtId="0" fontId="45" fillId="3" borderId="0" xfId="0" applyFont="1" applyFill="1"/>
    <xf numFmtId="0" fontId="30" fillId="0" borderId="0" xfId="0" applyFont="1" applyAlignment="1" applyProtection="1"/>
    <xf numFmtId="164" fontId="14" fillId="0" borderId="0" xfId="0" applyNumberFormat="1" applyFont="1" applyFill="1" applyBorder="1" applyAlignment="1" applyProtection="1">
      <alignment horizontal="left"/>
    </xf>
    <xf numFmtId="165" fontId="15" fillId="0" borderId="0" xfId="0" applyNumberFormat="1" applyFont="1" applyFill="1" applyBorder="1" applyProtection="1"/>
    <xf numFmtId="164" fontId="8" fillId="0" borderId="0" xfId="0" applyNumberFormat="1" applyFont="1" applyFill="1" applyBorder="1" applyAlignment="1" applyProtection="1">
      <alignment horizontal="left"/>
    </xf>
    <xf numFmtId="3" fontId="9" fillId="0" borderId="0" xfId="0" applyNumberFormat="1" applyFont="1" applyFill="1" applyBorder="1" applyProtection="1"/>
    <xf numFmtId="1" fontId="15" fillId="0" borderId="0" xfId="0" applyNumberFormat="1" applyFont="1" applyFill="1" applyBorder="1" applyProtection="1"/>
    <xf numFmtId="0" fontId="18" fillId="0" borderId="0" xfId="0" applyFont="1" applyFill="1" applyBorder="1" applyProtection="1"/>
    <xf numFmtId="0" fontId="0" fillId="0" borderId="0" xfId="0" applyFill="1" applyBorder="1" applyProtection="1"/>
    <xf numFmtId="164" fontId="14" fillId="0" borderId="0" xfId="0" applyNumberFormat="1" applyFont="1" applyFill="1" applyProtection="1"/>
    <xf numFmtId="164" fontId="14" fillId="0" borderId="0" xfId="0" applyNumberFormat="1" applyFont="1" applyFill="1" applyBorder="1" applyProtection="1"/>
    <xf numFmtId="3" fontId="8" fillId="0" borderId="0" xfId="0" applyNumberFormat="1" applyFont="1" applyFill="1" applyBorder="1" applyProtection="1"/>
    <xf numFmtId="164" fontId="14" fillId="3" borderId="0" xfId="0" applyNumberFormat="1" applyFont="1" applyFill="1" applyBorder="1" applyAlignment="1" applyProtection="1">
      <alignment horizontal="left"/>
    </xf>
    <xf numFmtId="0" fontId="8" fillId="0" borderId="0" xfId="0" applyFont="1" applyBorder="1" applyProtection="1"/>
    <xf numFmtId="164" fontId="8" fillId="3" borderId="0" xfId="0" applyNumberFormat="1" applyFont="1" applyFill="1" applyBorder="1" applyAlignment="1" applyProtection="1">
      <alignment horizontal="left"/>
    </xf>
    <xf numFmtId="3" fontId="15" fillId="0" borderId="0" xfId="0" applyNumberFormat="1" applyFont="1" applyFill="1" applyBorder="1" applyProtection="1"/>
    <xf numFmtId="0" fontId="14" fillId="0" borderId="0" xfId="0" applyFont="1" applyAlignment="1" applyProtection="1">
      <alignment vertical="top"/>
    </xf>
    <xf numFmtId="4" fontId="1" fillId="0" borderId="0" xfId="0" applyNumberFormat="1" applyFont="1" applyProtection="1"/>
    <xf numFmtId="0" fontId="1" fillId="0" borderId="0" xfId="0" applyFont="1" applyProtection="1"/>
    <xf numFmtId="164" fontId="1" fillId="0" borderId="0" xfId="0" applyNumberFormat="1" applyFont="1" applyAlignment="1" applyProtection="1">
      <alignment horizontal="left"/>
    </xf>
    <xf numFmtId="0" fontId="46" fillId="0" borderId="0" xfId="0" applyFont="1" applyAlignment="1">
      <alignment horizontal="left" vertical="center" indent="1"/>
    </xf>
    <xf numFmtId="4" fontId="45" fillId="5" borderId="0" xfId="0" applyNumberFormat="1" applyFont="1" applyFill="1" applyProtection="1"/>
    <xf numFmtId="164" fontId="45" fillId="5" borderId="0" xfId="0" applyNumberFormat="1" applyFont="1" applyFill="1" applyProtection="1"/>
    <xf numFmtId="0" fontId="45" fillId="5" borderId="0" xfId="0" applyFont="1" applyFill="1" applyProtection="1"/>
    <xf numFmtId="164" fontId="45" fillId="5" borderId="0" xfId="0" applyNumberFormat="1" applyFont="1" applyFill="1" applyAlignment="1" applyProtection="1">
      <alignment horizontal="left"/>
    </xf>
    <xf numFmtId="164" fontId="45" fillId="0" borderId="0" xfId="0" applyNumberFormat="1" applyFont="1" applyFill="1" applyProtection="1"/>
    <xf numFmtId="0" fontId="45" fillId="0" borderId="0" xfId="0" applyFont="1" applyFill="1" applyProtection="1"/>
    <xf numFmtId="0" fontId="45" fillId="0" borderId="0" xfId="0" applyFont="1" applyFill="1" applyBorder="1" applyProtection="1"/>
    <xf numFmtId="4" fontId="45" fillId="0" borderId="0" xfId="0" applyNumberFormat="1" applyFont="1" applyFill="1" applyBorder="1" applyProtection="1"/>
    <xf numFmtId="4" fontId="14" fillId="0" borderId="0" xfId="0" applyNumberFormat="1" applyFont="1" applyFill="1" applyBorder="1" applyProtection="1"/>
    <xf numFmtId="0" fontId="47" fillId="0" borderId="0" xfId="0" applyFont="1" applyAlignment="1">
      <alignment horizontal="justify"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applyFont="1" applyBorder="1" applyAlignment="1">
      <alignment vertical="center" wrapText="1"/>
    </xf>
    <xf numFmtId="164" fontId="3" fillId="0" borderId="0" xfId="0" applyNumberFormat="1" applyFont="1" applyBorder="1" applyProtection="1"/>
    <xf numFmtId="0" fontId="14" fillId="0" borderId="3" xfId="0" applyFont="1" applyBorder="1" applyAlignment="1" applyProtection="1">
      <alignment vertical="top"/>
    </xf>
    <xf numFmtId="4" fontId="14" fillId="0" borderId="3" xfId="0" applyNumberFormat="1" applyFont="1" applyBorder="1" applyProtection="1"/>
    <xf numFmtId="164" fontId="14" fillId="0" borderId="3" xfId="0" applyNumberFormat="1" applyFont="1" applyBorder="1" applyProtection="1"/>
    <xf numFmtId="4" fontId="14" fillId="0" borderId="3" xfId="0" applyNumberFormat="1" applyFont="1" applyBorder="1" applyAlignment="1" applyProtection="1">
      <alignment vertical="top"/>
    </xf>
    <xf numFmtId="164" fontId="14" fillId="0" borderId="3" xfId="0" applyNumberFormat="1" applyFont="1" applyBorder="1" applyAlignment="1" applyProtection="1">
      <alignment vertical="top"/>
    </xf>
    <xf numFmtId="4" fontId="0" fillId="0" borderId="3" xfId="0" applyNumberFormat="1" applyBorder="1" applyProtection="1"/>
    <xf numFmtId="0" fontId="0" fillId="0" borderId="3" xfId="0" applyBorder="1" applyProtection="1"/>
    <xf numFmtId="164" fontId="0" fillId="0" borderId="3" xfId="0" applyNumberFormat="1" applyFont="1" applyBorder="1" applyAlignment="1" applyProtection="1">
      <alignment horizontal="left"/>
    </xf>
    <xf numFmtId="0" fontId="14" fillId="0" borderId="1" xfId="0" applyFont="1" applyFill="1" applyBorder="1" applyProtection="1"/>
    <xf numFmtId="0" fontId="1" fillId="0" borderId="0" xfId="0" applyFont="1" applyFill="1" applyAlignment="1">
      <alignment vertical="top" wrapText="1"/>
    </xf>
    <xf numFmtId="0" fontId="20" fillId="0" borderId="0" xfId="0" applyFont="1" applyAlignment="1">
      <alignment vertical="top"/>
    </xf>
    <xf numFmtId="164" fontId="2" fillId="2" borderId="1" xfId="0" applyNumberFormat="1" applyFont="1" applyFill="1" applyBorder="1" applyAlignment="1" applyProtection="1">
      <protection locked="0"/>
    </xf>
    <xf numFmtId="0" fontId="25" fillId="0" borderId="3" xfId="0" applyFont="1" applyBorder="1" applyProtection="1"/>
    <xf numFmtId="0" fontId="3" fillId="0" borderId="3" xfId="0" applyFont="1" applyBorder="1" applyProtection="1"/>
    <xf numFmtId="164" fontId="3" fillId="0" borderId="3" xfId="0" applyNumberFormat="1" applyFont="1" applyBorder="1" applyProtection="1"/>
    <xf numFmtId="164" fontId="4" fillId="0" borderId="3" xfId="0" applyNumberFormat="1" applyFont="1" applyBorder="1" applyProtection="1"/>
    <xf numFmtId="0" fontId="3" fillId="0" borderId="3" xfId="0" applyFont="1" applyBorder="1" applyAlignment="1" applyProtection="1">
      <alignment horizontal="right"/>
    </xf>
    <xf numFmtId="0" fontId="3" fillId="0" borderId="3" xfId="0" applyFont="1" applyBorder="1" applyAlignment="1" applyProtection="1">
      <alignment horizontal="left"/>
    </xf>
    <xf numFmtId="0" fontId="44" fillId="0" borderId="0" xfId="0" applyFont="1" applyAlignment="1" applyProtection="1">
      <alignment horizontal="center" vertical="center" wrapText="1"/>
    </xf>
    <xf numFmtId="0" fontId="28" fillId="0" borderId="0" xfId="0" applyFont="1"/>
    <xf numFmtId="0" fontId="0" fillId="0" borderId="0" xfId="0" applyFill="1"/>
    <xf numFmtId="0" fontId="30" fillId="0" borderId="0" xfId="0" applyFont="1" applyAlignment="1" applyProtection="1"/>
    <xf numFmtId="0" fontId="14" fillId="0" borderId="0" xfId="0" applyFont="1" applyFill="1" applyBorder="1"/>
    <xf numFmtId="0" fontId="8" fillId="0" borderId="0" xfId="0" applyFont="1" applyFill="1" applyBorder="1" applyProtection="1"/>
    <xf numFmtId="0" fontId="8" fillId="0" borderId="0" xfId="0" applyFont="1" applyFill="1" applyBorder="1"/>
    <xf numFmtId="4" fontId="9" fillId="0" borderId="0" xfId="0" applyNumberFormat="1" applyFont="1" applyFill="1" applyBorder="1" applyAlignment="1" applyProtection="1">
      <alignment horizontal="right"/>
    </xf>
    <xf numFmtId="164" fontId="45" fillId="0" borderId="0" xfId="0" applyNumberFormat="1" applyFont="1" applyFill="1" applyBorder="1" applyProtection="1"/>
    <xf numFmtId="164" fontId="45" fillId="0" borderId="0" xfId="0" applyNumberFormat="1" applyFont="1" applyFill="1" applyBorder="1" applyAlignment="1" applyProtection="1">
      <alignment horizontal="left"/>
    </xf>
    <xf numFmtId="4" fontId="8" fillId="0" borderId="0" xfId="0" applyNumberFormat="1" applyFont="1" applyFill="1" applyBorder="1" applyProtection="1"/>
    <xf numFmtId="0" fontId="14" fillId="0" borderId="0" xfId="0" applyFont="1" applyFill="1" applyBorder="1" applyProtection="1"/>
    <xf numFmtId="1" fontId="14" fillId="0" borderId="0" xfId="0" applyNumberFormat="1" applyFont="1" applyFill="1" applyBorder="1" applyProtection="1"/>
    <xf numFmtId="0" fontId="6" fillId="0" borderId="0" xfId="0" applyFont="1" applyAlignment="1">
      <alignment horizontal="right" vertical="center"/>
    </xf>
    <xf numFmtId="4" fontId="14" fillId="0" borderId="0" xfId="0" applyNumberFormat="1" applyFont="1" applyFill="1" applyBorder="1" applyAlignment="1" applyProtection="1"/>
    <xf numFmtId="0" fontId="14" fillId="2" borderId="1" xfId="0" applyFont="1" applyFill="1" applyBorder="1" applyProtection="1">
      <protection locked="0"/>
    </xf>
    <xf numFmtId="0" fontId="28" fillId="0" borderId="0" xfId="0" applyFont="1" applyBorder="1" applyAlignment="1" applyProtection="1">
      <alignment vertical="center"/>
    </xf>
    <xf numFmtId="3" fontId="50" fillId="2" borderId="1" xfId="0" applyNumberFormat="1" applyFont="1" applyFill="1" applyBorder="1" applyProtection="1">
      <protection locked="0"/>
    </xf>
    <xf numFmtId="0" fontId="14" fillId="0" borderId="0" xfId="0" applyFont="1" applyFill="1" applyBorder="1" applyProtection="1"/>
    <xf numFmtId="0" fontId="14" fillId="0" borderId="0" xfId="0" applyFont="1" applyFill="1" applyBorder="1" applyProtection="1"/>
    <xf numFmtId="0" fontId="45" fillId="0" borderId="0" xfId="0" applyFont="1" applyFill="1" applyBorder="1"/>
    <xf numFmtId="4" fontId="9" fillId="0" borderId="0" xfId="0" applyNumberFormat="1" applyFont="1" applyFill="1" applyBorder="1" applyProtection="1"/>
    <xf numFmtId="0" fontId="14" fillId="3" borderId="0" xfId="0" applyFont="1" applyFill="1" applyBorder="1" applyProtection="1"/>
    <xf numFmtId="0" fontId="14" fillId="0" borderId="0" xfId="0" applyFont="1" applyBorder="1"/>
    <xf numFmtId="4" fontId="16" fillId="0" borderId="0" xfId="0" applyNumberFormat="1" applyFont="1" applyFill="1" applyBorder="1" applyProtection="1"/>
    <xf numFmtId="0" fontId="16" fillId="0" borderId="0" xfId="0" applyFont="1" applyFill="1" applyBorder="1" applyProtection="1"/>
    <xf numFmtId="164" fontId="14" fillId="0" borderId="0" xfId="0" applyNumberFormat="1" applyFont="1" applyBorder="1" applyAlignment="1" applyProtection="1">
      <alignment horizontal="left"/>
    </xf>
    <xf numFmtId="3" fontId="21" fillId="0" borderId="1" xfId="0" applyNumberFormat="1" applyFont="1" applyFill="1" applyBorder="1" applyProtection="1"/>
    <xf numFmtId="0" fontId="51" fillId="0" borderId="0" xfId="0" applyFont="1" applyAlignment="1">
      <alignment vertical="top"/>
    </xf>
    <xf numFmtId="0" fontId="14" fillId="0" borderId="0" xfId="0" applyFont="1" applyFill="1" applyBorder="1" applyProtection="1"/>
    <xf numFmtId="0" fontId="45" fillId="0" borderId="0" xfId="0" applyFont="1" applyBorder="1" applyProtection="1"/>
    <xf numFmtId="164" fontId="8" fillId="0" borderId="0" xfId="0" applyNumberFormat="1" applyFont="1" applyAlignment="1" applyProtection="1">
      <alignment horizontal="right"/>
    </xf>
    <xf numFmtId="0" fontId="8" fillId="0" borderId="3" xfId="0" applyFont="1" applyBorder="1" applyAlignment="1" applyProtection="1">
      <alignment vertical="top"/>
    </xf>
    <xf numFmtId="3" fontId="8" fillId="0" borderId="0" xfId="0" applyNumberFormat="1" applyFont="1" applyFill="1" applyBorder="1" applyAlignment="1" applyProtection="1">
      <alignment horizontal="right"/>
    </xf>
    <xf numFmtId="164" fontId="0" fillId="0" borderId="0" xfId="0" applyNumberFormat="1" applyFont="1" applyFill="1" applyBorder="1" applyAlignment="1" applyProtection="1">
      <alignment horizontal="left"/>
    </xf>
    <xf numFmtId="0" fontId="8" fillId="0" borderId="0" xfId="0" applyFont="1" applyFill="1" applyBorder="1" applyAlignment="1" applyProtection="1">
      <alignment horizontal="left"/>
    </xf>
    <xf numFmtId="0" fontId="52" fillId="0" borderId="0" xfId="0" applyFont="1" applyProtection="1"/>
    <xf numFmtId="0" fontId="14" fillId="0" borderId="0" xfId="0" applyFont="1" applyFill="1" applyBorder="1" applyProtection="1"/>
    <xf numFmtId="0" fontId="54" fillId="0" borderId="0" xfId="0" applyFont="1" applyAlignment="1">
      <alignment horizontal="center" vertical="center" wrapText="1"/>
    </xf>
    <xf numFmtId="0" fontId="14" fillId="0" borderId="0" xfId="0" applyFont="1" applyAlignment="1">
      <alignment wrapText="1"/>
    </xf>
    <xf numFmtId="0" fontId="14" fillId="0" borderId="0" xfId="0" applyFont="1" applyAlignment="1" applyProtection="1"/>
    <xf numFmtId="3" fontId="23" fillId="6" borderId="2" xfId="0" applyNumberFormat="1" applyFont="1" applyFill="1" applyBorder="1" applyProtection="1">
      <protection locked="0"/>
    </xf>
    <xf numFmtId="3" fontId="4" fillId="6" borderId="1" xfId="0" applyNumberFormat="1" applyFont="1" applyFill="1" applyBorder="1" applyProtection="1">
      <protection locked="0"/>
    </xf>
    <xf numFmtId="0" fontId="55" fillId="0" borderId="0" xfId="0" applyFont="1" applyProtection="1"/>
    <xf numFmtId="4" fontId="0" fillId="0" borderId="0" xfId="0" applyNumberFormat="1" applyBorder="1" applyProtection="1"/>
    <xf numFmtId="164" fontId="0" fillId="0" borderId="0" xfId="0" applyNumberFormat="1" applyFont="1" applyBorder="1" applyAlignment="1" applyProtection="1">
      <alignment horizontal="left"/>
    </xf>
    <xf numFmtId="0" fontId="14" fillId="0" borderId="0" xfId="0" applyFont="1" applyBorder="1" applyAlignment="1" applyProtection="1">
      <alignment vertical="top"/>
    </xf>
    <xf numFmtId="0" fontId="14" fillId="0" borderId="0" xfId="0" applyFont="1" applyAlignment="1">
      <alignment horizontal="right" vertical="center"/>
    </xf>
    <xf numFmtId="164" fontId="14" fillId="0" borderId="0" xfId="0" applyNumberFormat="1" applyFont="1" applyBorder="1" applyProtection="1"/>
    <xf numFmtId="0" fontId="55" fillId="0" borderId="0" xfId="0" applyFont="1" applyBorder="1" applyProtection="1"/>
    <xf numFmtId="0" fontId="8" fillId="0" borderId="0" xfId="0" applyFont="1" applyAlignment="1" applyProtection="1"/>
    <xf numFmtId="164" fontId="21" fillId="0" borderId="0" xfId="0" applyNumberFormat="1" applyFont="1" applyProtection="1"/>
    <xf numFmtId="164" fontId="23" fillId="0" borderId="0" xfId="0" applyNumberFormat="1" applyFont="1" applyProtection="1"/>
    <xf numFmtId="0" fontId="8" fillId="0" borderId="0" xfId="0" applyFont="1" applyAlignment="1">
      <alignment vertical="center" wrapText="1"/>
    </xf>
    <xf numFmtId="4" fontId="15" fillId="0" borderId="0" xfId="0" applyNumberFormat="1" applyFont="1" applyFill="1" applyBorder="1" applyProtection="1">
      <protection locked="0"/>
    </xf>
    <xf numFmtId="164" fontId="15" fillId="0" borderId="0" xfId="0" applyNumberFormat="1" applyFont="1" applyFill="1" applyBorder="1" applyProtection="1"/>
    <xf numFmtId="4" fontId="15" fillId="0" borderId="0" xfId="0" applyNumberFormat="1" applyFont="1" applyFill="1" applyBorder="1" applyAlignment="1" applyProtection="1">
      <alignment horizontal="left"/>
    </xf>
    <xf numFmtId="167" fontId="17" fillId="0" borderId="0" xfId="0" applyNumberFormat="1" applyFont="1" applyFill="1" applyBorder="1" applyAlignment="1" applyProtection="1">
      <alignment vertical="center"/>
    </xf>
    <xf numFmtId="164" fontId="14" fillId="0" borderId="0" xfId="0" applyNumberFormat="1" applyFont="1" applyFill="1" applyBorder="1" applyAlignment="1">
      <alignment horizontal="left"/>
    </xf>
    <xf numFmtId="4" fontId="14" fillId="0" borderId="0" xfId="0" applyNumberFormat="1" applyFont="1" applyFill="1" applyBorder="1"/>
    <xf numFmtId="0" fontId="0" fillId="0" borderId="0" xfId="0" applyFill="1" applyBorder="1"/>
    <xf numFmtId="164" fontId="0" fillId="0" borderId="0" xfId="0" applyNumberFormat="1" applyFont="1" applyFill="1" applyBorder="1" applyAlignment="1">
      <alignment horizontal="left"/>
    </xf>
    <xf numFmtId="0" fontId="55" fillId="0" borderId="3" xfId="0" applyFont="1" applyBorder="1" applyAlignment="1" applyProtection="1">
      <alignment vertical="top"/>
    </xf>
    <xf numFmtId="0" fontId="30" fillId="0" borderId="0" xfId="0" applyFont="1" applyFill="1" applyBorder="1" applyAlignment="1" applyProtection="1"/>
    <xf numFmtId="0" fontId="8" fillId="0" borderId="0" xfId="0" applyFont="1" applyAlignment="1">
      <alignment vertical="top" wrapText="1"/>
    </xf>
    <xf numFmtId="0" fontId="14" fillId="0" borderId="0" xfId="0" applyFont="1" applyFill="1" applyBorder="1" applyProtection="1"/>
    <xf numFmtId="3" fontId="3" fillId="0" borderId="0" xfId="0" applyNumberFormat="1" applyFont="1" applyBorder="1" applyProtection="1"/>
    <xf numFmtId="0" fontId="26" fillId="0" borderId="0" xfId="0" applyFont="1" applyAlignment="1" applyProtection="1">
      <alignment wrapText="1"/>
    </xf>
    <xf numFmtId="0" fontId="21" fillId="0" borderId="0" xfId="2" applyFont="1" applyAlignment="1" applyProtection="1">
      <alignment wrapText="1"/>
    </xf>
    <xf numFmtId="0" fontId="53" fillId="0" borderId="0" xfId="0" applyFont="1" applyAlignment="1" applyProtection="1">
      <alignment wrapText="1"/>
    </xf>
    <xf numFmtId="0" fontId="21" fillId="0" borderId="0" xfId="0" applyFont="1" applyAlignment="1" applyProtection="1">
      <alignment wrapText="1"/>
    </xf>
    <xf numFmtId="0" fontId="1" fillId="0" borderId="0" xfId="0" applyFont="1" applyAlignment="1" applyProtection="1">
      <alignment wrapText="1"/>
    </xf>
    <xf numFmtId="0" fontId="34" fillId="0" borderId="0" xfId="0" applyFont="1" applyProtection="1"/>
    <xf numFmtId="0" fontId="11" fillId="0" borderId="0" xfId="2" applyAlignment="1" applyProtection="1">
      <protection locked="0"/>
    </xf>
    <xf numFmtId="0" fontId="11" fillId="3" borderId="0" xfId="2" applyFill="1" applyAlignment="1" applyProtection="1">
      <protection locked="0"/>
    </xf>
    <xf numFmtId="0" fontId="14" fillId="0" borderId="0" xfId="0" applyFont="1" applyAlignment="1" applyProtection="1">
      <alignment horizontal="right" vertical="center"/>
    </xf>
    <xf numFmtId="0" fontId="45" fillId="3" borderId="0" xfId="0" applyFont="1" applyFill="1" applyProtection="1"/>
    <xf numFmtId="0" fontId="45" fillId="3" borderId="0" xfId="0" applyFont="1" applyFill="1" applyAlignment="1" applyProtection="1">
      <alignment horizontal="left"/>
    </xf>
    <xf numFmtId="3" fontId="8" fillId="2" borderId="1" xfId="0" applyNumberFormat="1" applyFont="1" applyFill="1" applyBorder="1" applyAlignment="1" applyProtection="1">
      <alignment horizontal="right"/>
      <protection locked="0"/>
    </xf>
    <xf numFmtId="0" fontId="14" fillId="0" borderId="0" xfId="0" applyFont="1" applyFill="1" applyBorder="1" applyProtection="1"/>
    <xf numFmtId="164" fontId="8" fillId="0" borderId="0" xfId="0" applyNumberFormat="1" applyFont="1" applyFill="1" applyBorder="1" applyAlignment="1" applyProtection="1">
      <alignment horizontal="left"/>
    </xf>
    <xf numFmtId="0" fontId="37" fillId="5" borderId="0" xfId="0" applyFont="1" applyFill="1" applyProtection="1"/>
    <xf numFmtId="0" fontId="3" fillId="5" borderId="0" xfId="0" applyFont="1" applyFill="1" applyProtection="1"/>
    <xf numFmtId="164" fontId="3" fillId="5" borderId="0" xfId="0" applyNumberFormat="1" applyFont="1" applyFill="1" applyProtection="1"/>
    <xf numFmtId="164" fontId="4" fillId="5" borderId="0" xfId="0" applyNumberFormat="1" applyFont="1" applyFill="1" applyProtection="1"/>
    <xf numFmtId="0" fontId="3" fillId="5" borderId="0" xfId="0" applyFont="1" applyFill="1" applyAlignment="1" applyProtection="1">
      <alignment horizontal="right"/>
    </xf>
    <xf numFmtId="0" fontId="3" fillId="5" borderId="0" xfId="0" applyFont="1" applyFill="1" applyAlignment="1" applyProtection="1">
      <alignment horizontal="left"/>
    </xf>
    <xf numFmtId="0" fontId="37" fillId="5" borderId="0" xfId="0" applyFont="1" applyFill="1" applyAlignment="1" applyProtection="1">
      <alignment horizontal="right"/>
    </xf>
    <xf numFmtId="0" fontId="37" fillId="5" borderId="0" xfId="0" applyFont="1" applyFill="1" applyAlignment="1" applyProtection="1">
      <alignment horizontal="left"/>
    </xf>
    <xf numFmtId="0" fontId="18" fillId="5" borderId="0" xfId="0" applyFont="1" applyFill="1"/>
    <xf numFmtId="0" fontId="1" fillId="7" borderId="0" xfId="0" applyFont="1" applyFill="1" applyAlignment="1">
      <alignment vertical="top" wrapText="1"/>
    </xf>
    <xf numFmtId="0" fontId="21" fillId="0" borderId="0" xfId="0" applyFont="1" applyAlignment="1">
      <alignment vertical="center" wrapText="1"/>
    </xf>
    <xf numFmtId="0" fontId="21" fillId="0" borderId="0" xfId="0" applyFont="1" applyAlignment="1">
      <alignment vertical="top" wrapText="1"/>
    </xf>
    <xf numFmtId="0" fontId="1" fillId="0" borderId="0" xfId="0" applyFont="1" applyAlignment="1">
      <alignment wrapText="1"/>
    </xf>
    <xf numFmtId="0" fontId="1" fillId="0" borderId="0" xfId="0" applyFont="1" applyAlignment="1">
      <alignment horizontal="left" vertical="center" wrapText="1" indent="5"/>
    </xf>
    <xf numFmtId="0" fontId="1" fillId="0" borderId="0" xfId="0" applyFont="1" applyAlignment="1">
      <alignment horizontal="left" indent="5"/>
    </xf>
    <xf numFmtId="0" fontId="1" fillId="0" borderId="0" xfId="0" applyFont="1"/>
    <xf numFmtId="0" fontId="21" fillId="8" borderId="0" xfId="0" applyFont="1" applyFill="1" applyAlignment="1">
      <alignment vertical="top" wrapText="1"/>
    </xf>
    <xf numFmtId="0" fontId="4" fillId="9" borderId="0" xfId="0" applyFont="1" applyFill="1" applyAlignment="1">
      <alignment horizontal="left" vertical="top" wrapText="1"/>
    </xf>
    <xf numFmtId="4" fontId="15" fillId="2" borderId="1" xfId="0" applyNumberFormat="1" applyFont="1" applyFill="1" applyBorder="1" applyAlignment="1" applyProtection="1">
      <alignment vertical="center"/>
      <protection locked="0"/>
    </xf>
    <xf numFmtId="0" fontId="15" fillId="2" borderId="1" xfId="0" applyFont="1" applyFill="1" applyBorder="1" applyAlignment="1" applyProtection="1">
      <protection locked="0"/>
    </xf>
    <xf numFmtId="4" fontId="9" fillId="0" borderId="1" xfId="0" applyNumberFormat="1" applyFont="1" applyFill="1" applyBorder="1" applyProtection="1"/>
    <xf numFmtId="0" fontId="15" fillId="2" borderId="1" xfId="0" applyFont="1" applyFill="1" applyBorder="1" applyProtection="1">
      <protection locked="0"/>
    </xf>
    <xf numFmtId="164" fontId="8" fillId="10" borderId="1" xfId="0" applyNumberFormat="1" applyFont="1" applyFill="1" applyBorder="1" applyAlignment="1" applyProtection="1">
      <alignment horizontal="left"/>
      <protection locked="0"/>
    </xf>
    <xf numFmtId="0" fontId="8" fillId="10" borderId="1" xfId="0" applyFont="1" applyFill="1" applyBorder="1" applyAlignment="1" applyProtection="1">
      <alignment horizontal="left"/>
      <protection locked="0"/>
    </xf>
    <xf numFmtId="4" fontId="9" fillId="11" borderId="1" xfId="0" applyNumberFormat="1" applyFont="1" applyFill="1" applyBorder="1" applyProtection="1"/>
    <xf numFmtId="4" fontId="9" fillId="9" borderId="1" xfId="0" applyNumberFormat="1" applyFont="1" applyFill="1" applyBorder="1" applyProtection="1"/>
    <xf numFmtId="0" fontId="28" fillId="0" borderId="0" xfId="0" applyFont="1" applyFill="1" applyBorder="1" applyAlignment="1">
      <alignment wrapText="1"/>
    </xf>
    <xf numFmtId="0" fontId="31" fillId="0" borderId="0" xfId="0" applyFont="1" applyFill="1" applyBorder="1" applyProtection="1"/>
    <xf numFmtId="0" fontId="0" fillId="5" borderId="0" xfId="0" applyFill="1" applyBorder="1" applyProtection="1"/>
    <xf numFmtId="0" fontId="1" fillId="10" borderId="0" xfId="0" applyFont="1" applyFill="1" applyAlignment="1">
      <alignment vertical="top" wrapText="1"/>
    </xf>
    <xf numFmtId="0" fontId="64" fillId="0" borderId="0" xfId="2" applyFont="1" applyAlignment="1" applyProtection="1">
      <protection locked="0"/>
    </xf>
    <xf numFmtId="0" fontId="14" fillId="0" borderId="0" xfId="0" applyFont="1" applyAlignment="1">
      <alignment horizontal="left" wrapText="1"/>
    </xf>
    <xf numFmtId="0" fontId="14" fillId="0" borderId="0" xfId="0" applyFont="1" applyAlignment="1">
      <alignment wrapText="1"/>
    </xf>
    <xf numFmtId="0" fontId="42" fillId="0" borderId="4" xfId="0" applyFont="1" applyBorder="1" applyAlignment="1">
      <alignment vertical="center" wrapText="1"/>
    </xf>
    <xf numFmtId="0" fontId="42" fillId="0" borderId="8" xfId="0" applyFont="1" applyBorder="1" applyAlignment="1">
      <alignment vertical="center" wrapText="1"/>
    </xf>
    <xf numFmtId="0" fontId="42" fillId="0" borderId="5" xfId="0" applyFont="1" applyBorder="1" applyAlignment="1">
      <alignment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24" fillId="0" borderId="0" xfId="2" applyFont="1" applyAlignment="1" applyProtection="1">
      <protection locked="0"/>
    </xf>
    <xf numFmtId="164" fontId="17" fillId="5" borderId="0" xfId="0" applyNumberFormat="1" applyFont="1" applyFill="1" applyAlignment="1" applyProtection="1">
      <alignment horizontal="right"/>
    </xf>
    <xf numFmtId="0" fontId="17" fillId="5" borderId="0" xfId="0" applyFont="1" applyFill="1" applyAlignment="1" applyProtection="1">
      <alignment horizontal="right"/>
    </xf>
    <xf numFmtId="164" fontId="17" fillId="5" borderId="0" xfId="0" applyNumberFormat="1" applyFont="1" applyFill="1" applyAlignment="1" applyProtection="1">
      <alignment horizontal="left"/>
    </xf>
    <xf numFmtId="0" fontId="17" fillId="5" borderId="0" xfId="0" applyFont="1" applyFill="1" applyAlignment="1" applyProtection="1">
      <alignment horizontal="left"/>
    </xf>
    <xf numFmtId="0" fontId="17" fillId="5" borderId="0" xfId="0" applyFont="1" applyFill="1" applyAlignment="1" applyProtection="1">
      <alignment horizontal="center"/>
    </xf>
  </cellXfs>
  <cellStyles count="4">
    <cellStyle name="Euro" xfId="3"/>
    <cellStyle name="Link" xfId="2" builtinId="8"/>
    <cellStyle name="Standard" xfId="0" builtinId="0"/>
    <cellStyle name="Standard 2" xfId="1"/>
  </cellStyles>
  <dxfs count="26">
    <dxf>
      <font>
        <b/>
        <i val="0"/>
        <color auto="1"/>
      </font>
      <fill>
        <patternFill>
          <bgColor rgb="FF00B050"/>
        </patternFill>
      </fill>
    </dxf>
    <dxf>
      <font>
        <color theme="0"/>
      </font>
      <fill>
        <patternFill patternType="solid">
          <fgColor theme="0"/>
          <bgColor theme="0"/>
        </patternFill>
      </fill>
      <border>
        <left/>
        <right style="thin">
          <color auto="1"/>
        </right>
        <top/>
        <bottom/>
      </border>
    </dxf>
    <dxf>
      <font>
        <color theme="0"/>
      </font>
      <fill>
        <patternFill patternType="solid">
          <fgColor theme="0"/>
          <bgColor theme="0"/>
        </patternFill>
      </fill>
      <border>
        <left style="thin">
          <color auto="1"/>
        </left>
        <right style="thin">
          <color auto="1"/>
        </right>
        <top style="thin">
          <color auto="1"/>
        </top>
        <bottom style="thin">
          <color auto="1"/>
        </bottom>
      </border>
    </dxf>
    <dxf>
      <font>
        <color theme="0"/>
      </font>
      <fill>
        <patternFill patternType="solid">
          <fgColor theme="0"/>
          <bgColor theme="0"/>
        </patternFill>
      </fill>
      <border>
        <left/>
        <right/>
        <top/>
        <bottom/>
      </border>
    </dxf>
    <dxf>
      <font>
        <b/>
        <i val="0"/>
        <color auto="1"/>
      </font>
      <fill>
        <patternFill>
          <bgColor rgb="FF00B050"/>
        </patternFill>
      </fill>
    </dxf>
    <dxf>
      <fill>
        <patternFill>
          <bgColor rgb="FFFF0000"/>
        </patternFill>
      </fill>
    </dxf>
    <dxf>
      <font>
        <color theme="0"/>
      </font>
      <fill>
        <patternFill patternType="solid">
          <fgColor theme="0"/>
          <bgColor theme="0"/>
        </patternFill>
      </fill>
      <border>
        <left/>
        <right style="thin">
          <color auto="1"/>
        </right>
        <top/>
        <bottom/>
      </border>
    </dxf>
    <dxf>
      <font>
        <color theme="0"/>
      </font>
      <fill>
        <patternFill patternType="solid">
          <fgColor theme="0"/>
          <bgColor theme="0"/>
        </patternFill>
      </fill>
      <border>
        <left style="thin">
          <color auto="1"/>
        </left>
        <right style="thin">
          <color auto="1"/>
        </right>
        <top style="thin">
          <color auto="1"/>
        </top>
        <bottom style="thin">
          <color auto="1"/>
        </bottom>
      </border>
    </dxf>
    <dxf>
      <font>
        <color theme="0"/>
      </font>
      <fill>
        <patternFill patternType="solid">
          <fgColor theme="0"/>
          <bgColor theme="0"/>
        </patternFill>
      </fill>
      <border>
        <left/>
        <right/>
        <top/>
        <bottom/>
      </border>
    </dxf>
    <dxf>
      <font>
        <b/>
        <i val="0"/>
        <color auto="1"/>
      </font>
      <fill>
        <patternFill>
          <bgColor rgb="FF00B050"/>
        </patternFill>
      </fill>
    </dxf>
    <dxf>
      <fill>
        <patternFill>
          <bgColor rgb="FFFF0000"/>
        </patternFill>
      </fill>
    </dxf>
    <dxf>
      <font>
        <color theme="0"/>
      </font>
      <fill>
        <patternFill patternType="solid">
          <fgColor theme="0"/>
          <bgColor theme="0"/>
        </patternFill>
      </fill>
      <border>
        <left/>
        <right style="thin">
          <color auto="1"/>
        </right>
        <top/>
        <bottom/>
      </border>
    </dxf>
    <dxf>
      <font>
        <color theme="0"/>
      </font>
      <fill>
        <patternFill patternType="solid">
          <fgColor theme="0"/>
          <bgColor theme="0"/>
        </patternFill>
      </fill>
      <border>
        <left style="thin">
          <color auto="1"/>
        </left>
        <right style="thin">
          <color auto="1"/>
        </right>
        <top style="thin">
          <color auto="1"/>
        </top>
        <bottom style="thin">
          <color auto="1"/>
        </bottom>
      </border>
    </dxf>
    <dxf>
      <font>
        <color theme="0"/>
      </font>
      <fill>
        <patternFill patternType="solid">
          <fgColor theme="0"/>
          <bgColor theme="0"/>
        </patternFill>
      </fill>
      <border>
        <left/>
        <right/>
        <top/>
        <bottom/>
      </border>
    </dxf>
    <dxf>
      <font>
        <b/>
        <i val="0"/>
        <color auto="1"/>
      </font>
      <fill>
        <patternFill>
          <bgColor rgb="FF00B050"/>
        </patternFill>
      </fill>
    </dxf>
    <dxf>
      <fill>
        <patternFill>
          <bgColor rgb="FFFF0000"/>
        </patternFill>
      </fill>
    </dxf>
    <dxf>
      <font>
        <b/>
        <i val="0"/>
        <color auto="1"/>
      </font>
      <fill>
        <patternFill>
          <bgColor rgb="FF00B050"/>
        </patternFill>
      </fill>
    </dxf>
    <dxf>
      <font>
        <b/>
        <i val="0"/>
        <color auto="1"/>
      </font>
      <fill>
        <patternFill>
          <bgColor rgb="FF00B050"/>
        </patternFill>
      </fill>
    </dxf>
    <dxf>
      <fill>
        <patternFill>
          <bgColor rgb="FFFF0000"/>
        </patternFill>
      </fill>
    </dxf>
    <dxf>
      <font>
        <color rgb="FF9C0006"/>
      </font>
      <fill>
        <patternFill>
          <fgColor rgb="FFFFC7CE"/>
          <bgColor rgb="FFFFC7CE"/>
        </patternFill>
      </fill>
    </dxf>
    <dxf>
      <font>
        <b/>
        <i val="0"/>
        <color rgb="FF245818"/>
      </font>
      <fill>
        <patternFill>
          <bgColor rgb="FF92D050"/>
        </patternFill>
      </fill>
    </dxf>
    <dxf>
      <font>
        <color rgb="FF9C0006"/>
      </font>
      <fill>
        <patternFill>
          <bgColor rgb="FFFFC7CE"/>
        </patternFill>
      </fill>
    </dxf>
    <dxf>
      <font>
        <b/>
        <i val="0"/>
        <color rgb="FF245818"/>
      </font>
      <fill>
        <patternFill>
          <bgColor rgb="FF92D050"/>
        </patternFill>
      </fill>
    </dxf>
    <dxf>
      <font>
        <color rgb="FF9C0006"/>
      </font>
      <fill>
        <patternFill>
          <bgColor rgb="FFFFC7CE"/>
        </patternFill>
      </fill>
    </dxf>
    <dxf>
      <fill>
        <patternFill>
          <bgColor rgb="FFFFFF00"/>
        </patternFill>
      </fill>
    </dxf>
    <dxf>
      <font>
        <color rgb="FF245818"/>
      </font>
      <fill>
        <patternFill>
          <bgColor rgb="FF92D050"/>
        </patternFill>
      </fill>
    </dxf>
  </dxfs>
  <tableStyles count="0" defaultTableStyle="TableStyleMedium9" defaultPivotStyle="PivotStyleLight16"/>
  <colors>
    <mruColors>
      <color rgb="FFFFFFCC"/>
      <color rgb="FFFFFF99"/>
      <color rgb="FFFEE476"/>
      <color rgb="FFFDD62F"/>
      <color rgb="FFEEB2AC"/>
      <color rgb="FFF9B5B5"/>
      <color rgb="FF245818"/>
      <color rgb="FFFFC7CE"/>
      <color rgb="FF9C0006"/>
      <color rgb="FFA02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iwu.de/fileadmin/user_upload/dateien/energie/sonstiges/2004-11_dena-IWU_ArbeitshilfeEnergiepass.pdf" TargetMode="Externa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altbaukonstruktionen.de/" TargetMode="External"/><Relationship Id="rId2" Type="http://schemas.openxmlformats.org/officeDocument/2006/relationships/hyperlink" Target="http://www.zub-systems.de/files/downloads/Deutschlandkarte-2009-10.pdf" TargetMode="External"/><Relationship Id="rId1" Type="http://schemas.openxmlformats.org/officeDocument/2006/relationships/printerSettings" Target="../printerSettings/printerSettings20.bin"/><Relationship Id="rId5" Type="http://schemas.openxmlformats.org/officeDocument/2006/relationships/printerSettings" Target="../printerSettings/printerSettings21.bin"/><Relationship Id="rId4" Type="http://schemas.openxmlformats.org/officeDocument/2006/relationships/hyperlink" Target="https://www.bbsr-geg.bund.de/GEGPortal/DE/ErgaenzendeRegelungen/Bekanntmachungen/Bestandsberechnungen/Bekanntmachungen-node.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wu.de/publikationen/fachinformationen/energiebilanzen/" TargetMode="External"/><Relationship Id="rId2" Type="http://schemas.openxmlformats.org/officeDocument/2006/relationships/hyperlink" Target="https://www.bbsr-geg.bund.de/GEGPortal/DE/ErgaenzendeRegelungen/Bekanntmachungen/Bestandsberechnungen/Download/WGDatenaufnahmeGEG.pdf?__blob=publicationFile&amp;v=1" TargetMode="Externa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stmb.bayern.de/assets/stmi/buw/staedtebaufoerderung/beiblatt_geb%C3%A4udesanierung.pdf" TargetMode="External"/><Relationship Id="rId1" Type="http://schemas.openxmlformats.org/officeDocument/2006/relationships/hyperlink" Target="https://www.stmb.bayern.de/assets/stmi/buw/staedtebaufoerderung/beiblatt_kommunales_fassadenprogramm.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stmb.bayern.de/assets/stmi/buw/staedtebaufoerderung/beiblatt_geb%C3%A4udesanieru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28"/>
  <sheetViews>
    <sheetView showGridLines="0" tabSelected="1" zoomScaleNormal="100" workbookViewId="0">
      <selection activeCell="D5" sqref="D5"/>
    </sheetView>
  </sheetViews>
  <sheetFormatPr baseColWidth="10" defaultRowHeight="14.4" x14ac:dyDescent="0.3"/>
  <cols>
    <col min="2" max="2" width="101" style="30" customWidth="1"/>
  </cols>
  <sheetData>
    <row r="1" spans="1:6" ht="27" customHeight="1" x14ac:dyDescent="0.3">
      <c r="B1" s="223" t="s">
        <v>149</v>
      </c>
    </row>
    <row r="2" spans="1:6" s="1" customFormat="1" ht="100.2" customHeight="1" x14ac:dyDescent="0.3">
      <c r="A2" s="3"/>
      <c r="B2" s="185" t="s">
        <v>204</v>
      </c>
    </row>
    <row r="3" spans="1:6" ht="9.6" customHeight="1" x14ac:dyDescent="0.3">
      <c r="A3" s="2"/>
      <c r="B3" s="35"/>
      <c r="E3" s="186"/>
      <c r="F3" s="2"/>
    </row>
    <row r="4" spans="1:6" ht="17.399999999999999" x14ac:dyDescent="0.3">
      <c r="A4" s="2"/>
      <c r="B4" s="33" t="s">
        <v>150</v>
      </c>
    </row>
    <row r="5" spans="1:6" ht="16.2" x14ac:dyDescent="0.35">
      <c r="A5" s="2"/>
      <c r="B5" s="281" t="s">
        <v>216</v>
      </c>
    </row>
    <row r="6" spans="1:6" ht="7.2" customHeight="1" x14ac:dyDescent="0.3">
      <c r="A6" s="2"/>
      <c r="B6" s="4"/>
    </row>
    <row r="7" spans="1:6" ht="27.6" x14ac:dyDescent="0.3">
      <c r="A7" s="2"/>
      <c r="B7" s="279" t="s">
        <v>214</v>
      </c>
    </row>
    <row r="8" spans="1:6" x14ac:dyDescent="0.3">
      <c r="A8" s="2"/>
      <c r="B8" s="280" t="s">
        <v>215</v>
      </c>
    </row>
    <row r="9" spans="1:6" ht="7.2" customHeight="1" x14ac:dyDescent="0.3">
      <c r="A9" s="2"/>
      <c r="B9" s="249"/>
    </row>
    <row r="10" spans="1:6" ht="58.2" x14ac:dyDescent="0.3">
      <c r="A10" s="2"/>
      <c r="B10" s="278" t="s">
        <v>213</v>
      </c>
    </row>
    <row r="11" spans="1:6" ht="7.2" customHeight="1" x14ac:dyDescent="0.3">
      <c r="A11" s="2"/>
      <c r="B11" s="224"/>
    </row>
    <row r="12" spans="1:6" ht="38.25" customHeight="1" x14ac:dyDescent="0.3">
      <c r="A12" s="2"/>
      <c r="B12" s="277" t="s">
        <v>212</v>
      </c>
    </row>
    <row r="13" spans="1:6" ht="7.2" customHeight="1" x14ac:dyDescent="0.3">
      <c r="A13" s="2"/>
      <c r="B13" s="249"/>
    </row>
    <row r="14" spans="1:6" ht="32.4" customHeight="1" x14ac:dyDescent="0.3">
      <c r="A14" s="2"/>
      <c r="B14" s="128" t="s">
        <v>151</v>
      </c>
    </row>
    <row r="15" spans="1:6" ht="7.2" customHeight="1" x14ac:dyDescent="0.3">
      <c r="A15" s="2"/>
      <c r="B15" s="128"/>
    </row>
    <row r="16" spans="1:6" ht="22.95" customHeight="1" x14ac:dyDescent="0.3">
      <c r="B16" s="33" t="s">
        <v>152</v>
      </c>
      <c r="E16" s="101"/>
    </row>
    <row r="17" spans="2:2" ht="33.6" customHeight="1" x14ac:dyDescent="0.3">
      <c r="B17" s="295" t="s">
        <v>248</v>
      </c>
    </row>
    <row r="18" spans="2:2" s="187" customFormat="1" ht="7.2" customHeight="1" x14ac:dyDescent="0.3">
      <c r="B18" s="176"/>
    </row>
    <row r="19" spans="2:2" s="187" customFormat="1" ht="60.75" customHeight="1" x14ac:dyDescent="0.3">
      <c r="B19" s="275" t="s">
        <v>249</v>
      </c>
    </row>
    <row r="20" spans="2:2" ht="7.2" customHeight="1" x14ac:dyDescent="0.3">
      <c r="B20" s="176"/>
    </row>
    <row r="21" spans="2:2" ht="99" x14ac:dyDescent="0.3">
      <c r="B21" s="282" t="s">
        <v>254</v>
      </c>
    </row>
    <row r="22" spans="2:2" ht="7.2" customHeight="1" x14ac:dyDescent="0.3">
      <c r="B22" s="38"/>
    </row>
    <row r="23" spans="2:2" ht="71.400000000000006" x14ac:dyDescent="0.3">
      <c r="B23" s="283" t="s">
        <v>255</v>
      </c>
    </row>
    <row r="24" spans="2:2" ht="7.2" customHeight="1" x14ac:dyDescent="0.3"/>
    <row r="25" spans="2:2" ht="20.399999999999999" customHeight="1" x14ac:dyDescent="0.3">
      <c r="B25" s="33" t="s">
        <v>153</v>
      </c>
    </row>
    <row r="26" spans="2:2" ht="58.5" customHeight="1" x14ac:dyDescent="0.3">
      <c r="B26" s="276" t="s">
        <v>166</v>
      </c>
    </row>
    <row r="27" spans="2:2" ht="7.2" customHeight="1" x14ac:dyDescent="0.3">
      <c r="B27" s="238"/>
    </row>
    <row r="28" spans="2:2" ht="33" customHeight="1" x14ac:dyDescent="0.3">
      <c r="B28" s="176" t="s">
        <v>211</v>
      </c>
    </row>
  </sheetData>
  <sheetProtection algorithmName="SHA-512" hashValue="9cj18Vhh8RpW6Jj7y8/NkN5Pd9WKFam/5ckLDijE1FbX9GukOPij450X9HgItSCuMV2/YBLwr5flucO/vXqaAA==" saltValue="4ob6Z9oecfi6gi1HipCkIA==" spinCount="100000" sheet="1" selectLockedCells="1"/>
  <customSheetViews>
    <customSheetView guid="{9D84F4CB-A17A-46E3-B9A5-A9FF93BD3E99}" scale="82" showGridLines="0">
      <selection activeCell="B37" sqref="B37"/>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C1:P33"/>
  <sheetViews>
    <sheetView zoomScaleNormal="100" workbookViewId="0">
      <selection activeCell="H23" sqref="H23"/>
    </sheetView>
  </sheetViews>
  <sheetFormatPr baseColWidth="10" defaultColWidth="11.44140625" defaultRowHeight="14.4" x14ac:dyDescent="0.3"/>
  <cols>
    <col min="1" max="2" width="11.44140625" style="2"/>
    <col min="3" max="3" width="70.6640625" style="2" customWidth="1"/>
    <col min="4" max="4" width="21.33203125" style="2" customWidth="1"/>
    <col min="5" max="7" width="11.44140625" style="2"/>
    <col min="8" max="8" width="56.88671875" style="2" bestFit="1" customWidth="1"/>
    <col min="9" max="11" width="21.6640625" style="29" customWidth="1"/>
    <col min="12" max="14" width="26.5546875" style="2" customWidth="1"/>
    <col min="15" max="16" width="21.6640625" style="2" customWidth="1"/>
    <col min="17" max="16384" width="11.44140625" style="2"/>
  </cols>
  <sheetData>
    <row r="1" spans="3:16" x14ac:dyDescent="0.3">
      <c r="H1" s="68" t="s">
        <v>34</v>
      </c>
    </row>
    <row r="3" spans="3:16" ht="60.6" x14ac:dyDescent="0.3">
      <c r="C3" s="102" t="s">
        <v>32</v>
      </c>
      <c r="D3" s="102" t="s">
        <v>31</v>
      </c>
      <c r="E3" s="102" t="s">
        <v>33</v>
      </c>
      <c r="H3" s="103" t="s">
        <v>71</v>
      </c>
      <c r="I3" s="117" t="s">
        <v>89</v>
      </c>
      <c r="J3" s="104" t="s">
        <v>72</v>
      </c>
      <c r="K3" s="104" t="s">
        <v>73</v>
      </c>
      <c r="L3" s="104" t="s">
        <v>90</v>
      </c>
      <c r="M3" s="104" t="s">
        <v>88</v>
      </c>
      <c r="N3" s="104" t="s">
        <v>91</v>
      </c>
      <c r="O3" s="104" t="s">
        <v>87</v>
      </c>
      <c r="P3" s="104" t="s">
        <v>86</v>
      </c>
    </row>
    <row r="4" spans="3:16" x14ac:dyDescent="0.3">
      <c r="C4" s="2" t="s">
        <v>22</v>
      </c>
      <c r="D4" s="2">
        <v>1.6</v>
      </c>
      <c r="E4" s="2">
        <v>0.6</v>
      </c>
      <c r="H4" s="77" t="s">
        <v>80</v>
      </c>
      <c r="I4" s="29">
        <v>1.1499999999999999</v>
      </c>
      <c r="J4" s="115">
        <v>1.1000000000000001</v>
      </c>
      <c r="K4" s="115">
        <v>1.3</v>
      </c>
      <c r="L4" s="122">
        <f>ROUND(N4/M4,1)</f>
        <v>10.7</v>
      </c>
      <c r="M4" s="29">
        <v>1.1100000000000001</v>
      </c>
      <c r="N4" s="116">
        <v>11.84</v>
      </c>
      <c r="O4" s="122">
        <v>5</v>
      </c>
      <c r="P4" s="122">
        <v>20</v>
      </c>
    </row>
    <row r="5" spans="3:16" x14ac:dyDescent="0.3">
      <c r="C5" s="2" t="s">
        <v>23</v>
      </c>
      <c r="D5" s="2">
        <v>3</v>
      </c>
      <c r="E5" s="2">
        <v>0.76</v>
      </c>
      <c r="H5" s="77" t="s">
        <v>81</v>
      </c>
      <c r="I5" s="29">
        <v>1.1499999999999999</v>
      </c>
      <c r="J5" s="115">
        <v>1.1000000000000001</v>
      </c>
      <c r="K5" s="115">
        <v>1.3</v>
      </c>
      <c r="L5" s="122">
        <f t="shared" ref="L5:L15" si="0">ROUND(N5/M5,1)</f>
        <v>14.1</v>
      </c>
      <c r="M5" s="29">
        <v>1.0900000000000001</v>
      </c>
      <c r="N5" s="116">
        <f>N4*1.3</f>
        <v>15.391999999999999</v>
      </c>
      <c r="O5" s="123">
        <v>8</v>
      </c>
      <c r="P5" s="123">
        <v>25</v>
      </c>
    </row>
    <row r="6" spans="3:16" x14ac:dyDescent="0.3">
      <c r="C6" s="2" t="s">
        <v>24</v>
      </c>
      <c r="D6" s="2">
        <v>3</v>
      </c>
      <c r="E6" s="2">
        <v>0.76</v>
      </c>
      <c r="H6" s="77" t="s">
        <v>82</v>
      </c>
      <c r="I6" s="29">
        <v>1.1499999999999999</v>
      </c>
      <c r="J6" s="115">
        <v>1.1000000000000001</v>
      </c>
      <c r="K6" s="115">
        <v>1.3</v>
      </c>
      <c r="L6" s="122">
        <f t="shared" si="0"/>
        <v>7.3</v>
      </c>
      <c r="M6" s="29">
        <v>1.08</v>
      </c>
      <c r="N6" s="116">
        <v>7.89</v>
      </c>
      <c r="O6" s="122">
        <v>5</v>
      </c>
      <c r="P6" s="122">
        <v>12</v>
      </c>
    </row>
    <row r="7" spans="3:16" x14ac:dyDescent="0.3">
      <c r="C7" s="2" t="s">
        <v>21</v>
      </c>
      <c r="D7" s="2">
        <v>2.7</v>
      </c>
      <c r="E7" s="2">
        <v>0.76</v>
      </c>
      <c r="H7" s="77" t="s">
        <v>79</v>
      </c>
      <c r="I7" s="29">
        <v>1.1499999999999999</v>
      </c>
      <c r="J7" s="115">
        <v>1.1000000000000001</v>
      </c>
      <c r="K7" s="115">
        <v>1.3</v>
      </c>
      <c r="L7" s="122">
        <f t="shared" si="0"/>
        <v>9</v>
      </c>
      <c r="M7" s="29">
        <v>1.06</v>
      </c>
      <c r="N7" s="116">
        <v>9.56</v>
      </c>
      <c r="O7" s="122">
        <v>5</v>
      </c>
      <c r="P7" s="122">
        <v>20</v>
      </c>
    </row>
    <row r="8" spans="3:16" x14ac:dyDescent="0.3">
      <c r="C8" s="2" t="s">
        <v>18</v>
      </c>
      <c r="D8" s="2">
        <v>5</v>
      </c>
      <c r="E8" s="2">
        <v>0.86</v>
      </c>
      <c r="H8" s="77" t="s">
        <v>75</v>
      </c>
      <c r="I8" s="29">
        <v>1.21</v>
      </c>
      <c r="J8" s="115">
        <v>1.1499999999999999</v>
      </c>
      <c r="K8" s="115">
        <v>1.4</v>
      </c>
      <c r="L8" s="122">
        <f t="shared" si="0"/>
        <v>10.7</v>
      </c>
      <c r="M8" s="29">
        <v>1.1100000000000001</v>
      </c>
      <c r="N8" s="116">
        <f>N4</f>
        <v>11.84</v>
      </c>
      <c r="O8" s="122">
        <f t="shared" ref="O8:P11" si="1">O4</f>
        <v>5</v>
      </c>
      <c r="P8" s="122">
        <f t="shared" si="1"/>
        <v>20</v>
      </c>
    </row>
    <row r="9" spans="3:16" x14ac:dyDescent="0.3">
      <c r="C9" s="2" t="s">
        <v>19</v>
      </c>
      <c r="D9" s="2">
        <v>2.7</v>
      </c>
      <c r="E9" s="2">
        <v>0.76</v>
      </c>
      <c r="H9" s="77" t="s">
        <v>77</v>
      </c>
      <c r="I9" s="29">
        <v>1.21</v>
      </c>
      <c r="J9" s="115">
        <v>1.1499999999999999</v>
      </c>
      <c r="K9" s="115">
        <v>1.4</v>
      </c>
      <c r="L9" s="122">
        <f t="shared" si="0"/>
        <v>14.1</v>
      </c>
      <c r="M9" s="29">
        <v>1.0900000000000001</v>
      </c>
      <c r="N9" s="116">
        <f>N5</f>
        <v>15.391999999999999</v>
      </c>
      <c r="O9" s="123">
        <f t="shared" si="1"/>
        <v>8</v>
      </c>
      <c r="P9" s="123">
        <f t="shared" si="1"/>
        <v>25</v>
      </c>
    </row>
    <row r="10" spans="3:16" x14ac:dyDescent="0.3">
      <c r="C10" s="2" t="s">
        <v>20</v>
      </c>
      <c r="D10" s="2">
        <v>2.7</v>
      </c>
      <c r="E10" s="2">
        <v>0.76</v>
      </c>
      <c r="H10" s="77" t="s">
        <v>76</v>
      </c>
      <c r="I10" s="29">
        <v>1.21</v>
      </c>
      <c r="J10" s="115">
        <v>1.1499999999999999</v>
      </c>
      <c r="K10" s="115">
        <v>1.4</v>
      </c>
      <c r="L10" s="122">
        <f t="shared" si="0"/>
        <v>7.3</v>
      </c>
      <c r="M10" s="29">
        <v>1.08</v>
      </c>
      <c r="N10" s="116">
        <f t="shared" ref="N10:N11" si="2">N6</f>
        <v>7.89</v>
      </c>
      <c r="O10" s="122">
        <f t="shared" si="1"/>
        <v>5</v>
      </c>
      <c r="P10" s="122">
        <f t="shared" si="1"/>
        <v>12</v>
      </c>
    </row>
    <row r="11" spans="3:16" x14ac:dyDescent="0.3">
      <c r="H11" s="77" t="s">
        <v>78</v>
      </c>
      <c r="I11" s="29">
        <v>1.21</v>
      </c>
      <c r="J11" s="115">
        <v>1.1499999999999999</v>
      </c>
      <c r="K11" s="115">
        <v>1.4</v>
      </c>
      <c r="L11" s="122">
        <f t="shared" si="0"/>
        <v>9</v>
      </c>
      <c r="M11" s="29">
        <v>1.06</v>
      </c>
      <c r="N11" s="116">
        <f t="shared" si="2"/>
        <v>9.56</v>
      </c>
      <c r="O11" s="122">
        <f t="shared" si="1"/>
        <v>5</v>
      </c>
      <c r="P11" s="122">
        <f t="shared" si="1"/>
        <v>20</v>
      </c>
    </row>
    <row r="12" spans="3:16" x14ac:dyDescent="0.3">
      <c r="C12" s="2" t="s">
        <v>25</v>
      </c>
      <c r="D12" s="2">
        <v>3</v>
      </c>
      <c r="E12" s="2">
        <v>0.76</v>
      </c>
      <c r="H12" s="77" t="s">
        <v>85</v>
      </c>
      <c r="I12" s="29">
        <v>0.52</v>
      </c>
      <c r="J12" s="115">
        <v>0.45</v>
      </c>
      <c r="K12" s="115">
        <v>0.65</v>
      </c>
      <c r="L12" s="122">
        <f t="shared" si="0"/>
        <v>25</v>
      </c>
      <c r="M12" s="29">
        <v>1</v>
      </c>
      <c r="N12" s="116">
        <f>25</f>
        <v>25</v>
      </c>
      <c r="O12" s="122">
        <v>20</v>
      </c>
      <c r="P12" s="122">
        <v>40</v>
      </c>
    </row>
    <row r="13" spans="3:16" x14ac:dyDescent="0.3">
      <c r="C13" s="2" t="s">
        <v>26</v>
      </c>
      <c r="D13" s="2">
        <v>1.9</v>
      </c>
      <c r="E13" s="2">
        <v>0.6</v>
      </c>
      <c r="H13" s="77" t="s">
        <v>70</v>
      </c>
      <c r="I13" s="29">
        <v>1.02</v>
      </c>
      <c r="J13" s="115">
        <v>1</v>
      </c>
      <c r="K13" s="115">
        <v>1.1000000000000001</v>
      </c>
      <c r="L13" s="122">
        <f t="shared" si="0"/>
        <v>32</v>
      </c>
      <c r="M13" s="29">
        <v>1</v>
      </c>
      <c r="N13" s="116">
        <v>32</v>
      </c>
      <c r="O13" s="122">
        <v>20</v>
      </c>
      <c r="P13" s="122">
        <v>60</v>
      </c>
    </row>
    <row r="14" spans="3:16" x14ac:dyDescent="0.3">
      <c r="H14" s="77" t="s">
        <v>94</v>
      </c>
      <c r="I14" s="29">
        <v>1.05</v>
      </c>
      <c r="J14" s="115">
        <v>1</v>
      </c>
      <c r="K14" s="115">
        <v>1.1000000000000001</v>
      </c>
      <c r="L14" s="122">
        <f t="shared" si="0"/>
        <v>25</v>
      </c>
      <c r="M14" s="29">
        <v>1</v>
      </c>
      <c r="N14" s="116">
        <v>25</v>
      </c>
      <c r="O14" s="122">
        <v>20</v>
      </c>
      <c r="P14" s="122">
        <v>40</v>
      </c>
    </row>
    <row r="15" spans="3:16" x14ac:dyDescent="0.3">
      <c r="C15" s="2" t="s">
        <v>30</v>
      </c>
      <c r="D15" s="2">
        <v>4.3</v>
      </c>
      <c r="E15" s="2">
        <v>0.76</v>
      </c>
      <c r="H15" s="77" t="s">
        <v>74</v>
      </c>
      <c r="I15" s="29">
        <v>1.1000000000000001</v>
      </c>
      <c r="J15" s="115">
        <v>1.05</v>
      </c>
      <c r="K15" s="115">
        <v>1.25</v>
      </c>
      <c r="L15" s="122">
        <f t="shared" si="0"/>
        <v>12</v>
      </c>
      <c r="M15" s="29">
        <v>1</v>
      </c>
      <c r="N15" s="116">
        <v>12.03</v>
      </c>
      <c r="O15" s="122">
        <v>5</v>
      </c>
      <c r="P15" s="122">
        <v>20</v>
      </c>
    </row>
    <row r="16" spans="3:16" x14ac:dyDescent="0.3">
      <c r="C16" s="2" t="s">
        <v>27</v>
      </c>
      <c r="D16" s="2">
        <v>4.3</v>
      </c>
      <c r="E16" s="2">
        <v>0.76</v>
      </c>
      <c r="H16" s="77" t="s">
        <v>143</v>
      </c>
    </row>
    <row r="17" spans="3:11" x14ac:dyDescent="0.3">
      <c r="C17" s="2" t="s">
        <v>28</v>
      </c>
      <c r="D17" s="2">
        <v>3.2</v>
      </c>
      <c r="E17" s="2">
        <v>0.76</v>
      </c>
      <c r="H17" s="59"/>
      <c r="I17" s="56"/>
      <c r="J17" s="2"/>
      <c r="K17" s="2"/>
    </row>
    <row r="18" spans="3:11" x14ac:dyDescent="0.3">
      <c r="C18" s="2" t="s">
        <v>29</v>
      </c>
      <c r="D18" s="2">
        <v>1.9</v>
      </c>
      <c r="E18" s="2">
        <v>0.6</v>
      </c>
      <c r="H18" s="56"/>
      <c r="I18" s="2"/>
      <c r="J18" s="2"/>
      <c r="K18" s="2"/>
    </row>
    <row r="19" spans="3:11" x14ac:dyDescent="0.3">
      <c r="H19" s="56"/>
      <c r="I19" s="2"/>
      <c r="J19" s="2"/>
      <c r="K19" s="2"/>
    </row>
    <row r="20" spans="3:11" x14ac:dyDescent="0.3">
      <c r="C20" s="2" t="s">
        <v>65</v>
      </c>
      <c r="I20" s="2"/>
      <c r="J20" s="2"/>
      <c r="K20" s="2"/>
    </row>
    <row r="21" spans="3:11" x14ac:dyDescent="0.3">
      <c r="C21" s="2" t="s">
        <v>55</v>
      </c>
      <c r="D21" s="2">
        <v>5</v>
      </c>
      <c r="E21" s="2">
        <v>0.86</v>
      </c>
      <c r="H21" s="56"/>
      <c r="I21" s="2"/>
      <c r="J21" s="2"/>
      <c r="K21" s="2"/>
    </row>
    <row r="22" spans="3:11" x14ac:dyDescent="0.3">
      <c r="C22" s="2" t="s">
        <v>57</v>
      </c>
      <c r="D22" s="2">
        <v>2.7</v>
      </c>
      <c r="E22" s="2">
        <f>E9</f>
        <v>0.76</v>
      </c>
      <c r="H22" s="56"/>
      <c r="I22" s="2"/>
      <c r="J22" s="2"/>
      <c r="K22" s="2"/>
    </row>
    <row r="23" spans="3:11" x14ac:dyDescent="0.3">
      <c r="C23" s="2" t="s">
        <v>62</v>
      </c>
      <c r="D23" s="2">
        <v>1.6</v>
      </c>
      <c r="E23" s="2">
        <v>0.6</v>
      </c>
      <c r="H23" s="56"/>
      <c r="I23" s="2"/>
      <c r="J23" s="2"/>
      <c r="K23" s="2"/>
    </row>
    <row r="24" spans="3:11" x14ac:dyDescent="0.3">
      <c r="C24" s="2" t="s">
        <v>56</v>
      </c>
      <c r="D24" s="2">
        <v>3</v>
      </c>
      <c r="E24" s="2">
        <f>E5</f>
        <v>0.76</v>
      </c>
    </row>
    <row r="25" spans="3:11" x14ac:dyDescent="0.3">
      <c r="C25" s="2" t="s">
        <v>64</v>
      </c>
      <c r="D25" s="2">
        <v>1.9</v>
      </c>
      <c r="E25" s="2">
        <f>E13</f>
        <v>0.6</v>
      </c>
    </row>
    <row r="26" spans="3:11" x14ac:dyDescent="0.3">
      <c r="C26" s="2" t="s">
        <v>58</v>
      </c>
      <c r="D26" s="2">
        <v>4.3</v>
      </c>
      <c r="E26" s="2">
        <f>E16</f>
        <v>0.76</v>
      </c>
    </row>
    <row r="27" spans="3:11" x14ac:dyDescent="0.3">
      <c r="C27" s="2" t="s">
        <v>59</v>
      </c>
      <c r="D27" s="2">
        <v>3.2</v>
      </c>
      <c r="E27" s="2">
        <f>E17</f>
        <v>0.76</v>
      </c>
    </row>
    <row r="28" spans="3:11" x14ac:dyDescent="0.3">
      <c r="C28" s="2" t="s">
        <v>63</v>
      </c>
      <c r="D28" s="2">
        <v>1.9</v>
      </c>
      <c r="E28" s="2">
        <f>E18</f>
        <v>0.6</v>
      </c>
    </row>
    <row r="30" spans="3:11" x14ac:dyDescent="0.3">
      <c r="E30" s="2" t="s">
        <v>60</v>
      </c>
    </row>
    <row r="31" spans="3:11" x14ac:dyDescent="0.3">
      <c r="C31" s="2" t="s">
        <v>164</v>
      </c>
      <c r="D31" s="2">
        <v>1.3</v>
      </c>
      <c r="E31" s="2">
        <v>1</v>
      </c>
    </row>
    <row r="32" spans="3:11" x14ac:dyDescent="0.3">
      <c r="C32" s="2" t="s">
        <v>165</v>
      </c>
      <c r="D32" s="2">
        <v>1</v>
      </c>
      <c r="E32" s="2">
        <v>2</v>
      </c>
    </row>
    <row r="33" spans="3:5" x14ac:dyDescent="0.3">
      <c r="C33" s="2" t="s">
        <v>61</v>
      </c>
      <c r="D33" s="2">
        <v>0.8</v>
      </c>
      <c r="E33" s="2">
        <v>3</v>
      </c>
    </row>
  </sheetData>
  <customSheetViews>
    <customSheetView guid="{9D84F4CB-A17A-46E3-B9A5-A9FF93BD3E99}" state="hidden">
      <selection activeCell="C15" sqref="C15"/>
      <pageMargins left="0.7" right="0.7" top="0.78740157499999996" bottom="0.78740157499999996" header="0.3" footer="0.3"/>
      <pageSetup paperSize="9" orientation="portrait" r:id="rId1"/>
    </customSheetView>
  </customSheetViews>
  <hyperlinks>
    <hyperlink ref="I3" r:id="rId2" display="http://www.iwu.de/fileadmin/user_upload/dateien/energie/sonstiges/2004-11_dena-IWU_ArbeitshilfeEnergiepass.pdf"/>
  </hyperlinks>
  <pageMargins left="0.7" right="0.7" top="0.78740157499999996" bottom="0.78740157499999996"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28"/>
  <sheetViews>
    <sheetView topLeftCell="A10" workbookViewId="0">
      <selection activeCell="E16" sqref="E16"/>
    </sheetView>
  </sheetViews>
  <sheetFormatPr baseColWidth="10" defaultRowHeight="14.4" x14ac:dyDescent="0.3"/>
  <cols>
    <col min="1" max="1" width="15.6640625" customWidth="1"/>
    <col min="2" max="2" width="49" customWidth="1"/>
    <col min="3" max="3" width="15.6640625" customWidth="1"/>
  </cols>
  <sheetData>
    <row r="1" spans="1:3" ht="29.4" customHeight="1" thickBot="1" x14ac:dyDescent="0.35">
      <c r="A1" s="162" t="s">
        <v>142</v>
      </c>
      <c r="B1" s="198"/>
      <c r="C1" s="198" t="s">
        <v>34</v>
      </c>
    </row>
    <row r="2" spans="1:3" x14ac:dyDescent="0.3">
      <c r="A2" s="302" t="s">
        <v>103</v>
      </c>
      <c r="B2" s="302" t="s">
        <v>104</v>
      </c>
      <c r="C2" s="163" t="s">
        <v>105</v>
      </c>
    </row>
    <row r="3" spans="1:3" ht="38.4" customHeight="1" thickBot="1" x14ac:dyDescent="0.35">
      <c r="A3" s="303"/>
      <c r="B3" s="303"/>
      <c r="C3" s="164" t="s">
        <v>106</v>
      </c>
    </row>
    <row r="4" spans="1:3" ht="15" thickBot="1" x14ac:dyDescent="0.35">
      <c r="A4" s="299" t="s">
        <v>107</v>
      </c>
      <c r="B4" s="165" t="s">
        <v>108</v>
      </c>
      <c r="C4" s="164">
        <v>310</v>
      </c>
    </row>
    <row r="5" spans="1:3" ht="15" thickBot="1" x14ac:dyDescent="0.35">
      <c r="A5" s="300"/>
      <c r="B5" s="165" t="s">
        <v>109</v>
      </c>
      <c r="C5" s="164">
        <v>240</v>
      </c>
    </row>
    <row r="6" spans="1:3" ht="15" thickBot="1" x14ac:dyDescent="0.35">
      <c r="A6" s="300"/>
      <c r="B6" s="165" t="s">
        <v>110</v>
      </c>
      <c r="C6" s="164">
        <v>270</v>
      </c>
    </row>
    <row r="7" spans="1:3" ht="15" thickBot="1" x14ac:dyDescent="0.35">
      <c r="A7" s="300"/>
      <c r="B7" s="165" t="s">
        <v>111</v>
      </c>
      <c r="C7" s="164">
        <v>400</v>
      </c>
    </row>
    <row r="8" spans="1:3" ht="15" thickBot="1" x14ac:dyDescent="0.35">
      <c r="A8" s="301"/>
      <c r="B8" s="165" t="s">
        <v>112</v>
      </c>
      <c r="C8" s="164">
        <v>430</v>
      </c>
    </row>
    <row r="9" spans="1:3" ht="15" thickBot="1" x14ac:dyDescent="0.35">
      <c r="A9" s="299" t="s">
        <v>113</v>
      </c>
      <c r="B9" s="165" t="s">
        <v>114</v>
      </c>
      <c r="C9" s="164">
        <v>140</v>
      </c>
    </row>
    <row r="10" spans="1:3" ht="15" thickBot="1" x14ac:dyDescent="0.35">
      <c r="A10" s="300"/>
      <c r="B10" s="165" t="s">
        <v>137</v>
      </c>
      <c r="C10" s="164">
        <v>75</v>
      </c>
    </row>
    <row r="11" spans="1:3" ht="15" thickBot="1" x14ac:dyDescent="0.35">
      <c r="A11" s="300"/>
      <c r="B11" s="165" t="s">
        <v>115</v>
      </c>
      <c r="C11" s="164">
        <v>180</v>
      </c>
    </row>
    <row r="12" spans="1:3" ht="15" thickBot="1" x14ac:dyDescent="0.35">
      <c r="A12" s="300"/>
      <c r="B12" s="165" t="s">
        <v>116</v>
      </c>
      <c r="C12" s="164">
        <v>210</v>
      </c>
    </row>
    <row r="13" spans="1:3" ht="15" thickBot="1" x14ac:dyDescent="0.35">
      <c r="A13" s="300"/>
      <c r="B13" s="165" t="s">
        <v>117</v>
      </c>
      <c r="C13" s="164">
        <v>105</v>
      </c>
    </row>
    <row r="14" spans="1:3" ht="15" thickBot="1" x14ac:dyDescent="0.35">
      <c r="A14" s="301"/>
      <c r="B14" s="165" t="s">
        <v>118</v>
      </c>
      <c r="C14" s="164">
        <v>20</v>
      </c>
    </row>
    <row r="15" spans="1:3" ht="15" thickBot="1" x14ac:dyDescent="0.35">
      <c r="A15" s="299" t="s">
        <v>119</v>
      </c>
      <c r="B15" s="165" t="s">
        <v>128</v>
      </c>
      <c r="C15" s="164">
        <v>560</v>
      </c>
    </row>
    <row r="16" spans="1:3" ht="15" thickBot="1" x14ac:dyDescent="0.35">
      <c r="A16" s="300"/>
      <c r="B16" s="165" t="s">
        <v>129</v>
      </c>
      <c r="C16" s="164" t="s">
        <v>120</v>
      </c>
    </row>
    <row r="17" spans="1:3" ht="15" thickBot="1" x14ac:dyDescent="0.35">
      <c r="A17" s="301"/>
      <c r="B17" s="165" t="s">
        <v>130</v>
      </c>
      <c r="C17" s="164">
        <v>860</v>
      </c>
    </row>
    <row r="18" spans="1:3" ht="15" thickBot="1" x14ac:dyDescent="0.35">
      <c r="A18" s="299" t="s">
        <v>121</v>
      </c>
      <c r="B18" s="165" t="s">
        <v>122</v>
      </c>
      <c r="C18" s="164" t="s">
        <v>120</v>
      </c>
    </row>
    <row r="19" spans="1:3" ht="15" thickBot="1" x14ac:dyDescent="0.35">
      <c r="A19" s="300"/>
      <c r="B19" s="165" t="s">
        <v>123</v>
      </c>
      <c r="C19" s="164" t="s">
        <v>120</v>
      </c>
    </row>
    <row r="20" spans="1:3" ht="15" thickBot="1" x14ac:dyDescent="0.35">
      <c r="A20" s="300"/>
      <c r="B20" s="165" t="s">
        <v>124</v>
      </c>
      <c r="C20" s="164">
        <v>40</v>
      </c>
    </row>
    <row r="21" spans="1:3" ht="23.4" thickBot="1" x14ac:dyDescent="0.35">
      <c r="A21" s="300"/>
      <c r="B21" s="165" t="s">
        <v>140</v>
      </c>
      <c r="C21" s="164" t="s">
        <v>125</v>
      </c>
    </row>
    <row r="22" spans="1:3" ht="15" thickBot="1" x14ac:dyDescent="0.35">
      <c r="A22" s="301"/>
      <c r="B22" s="165" t="s">
        <v>135</v>
      </c>
      <c r="C22" s="164">
        <v>20</v>
      </c>
    </row>
    <row r="23" spans="1:3" ht="55.95" customHeight="1" thickBot="1" x14ac:dyDescent="0.35">
      <c r="A23" s="299" t="s">
        <v>126</v>
      </c>
      <c r="B23" s="165" t="s">
        <v>131</v>
      </c>
      <c r="C23" s="164">
        <v>300</v>
      </c>
    </row>
    <row r="24" spans="1:3" ht="15" thickBot="1" x14ac:dyDescent="0.35">
      <c r="A24" s="300"/>
      <c r="B24" s="165" t="s">
        <v>138</v>
      </c>
      <c r="C24" s="164">
        <v>180</v>
      </c>
    </row>
    <row r="25" spans="1:3" ht="15" thickBot="1" x14ac:dyDescent="0.35">
      <c r="A25" s="301"/>
      <c r="B25" s="165" t="s">
        <v>132</v>
      </c>
      <c r="C25" s="164">
        <v>40</v>
      </c>
    </row>
    <row r="26" spans="1:3" ht="15" thickBot="1" x14ac:dyDescent="0.35">
      <c r="A26" s="299" t="s">
        <v>127</v>
      </c>
      <c r="B26" s="165" t="s">
        <v>133</v>
      </c>
      <c r="C26" s="164">
        <v>400</v>
      </c>
    </row>
    <row r="27" spans="1:3" ht="23.4" thickBot="1" x14ac:dyDescent="0.35">
      <c r="A27" s="300"/>
      <c r="B27" s="165" t="s">
        <v>139</v>
      </c>
      <c r="C27" s="164">
        <v>300</v>
      </c>
    </row>
    <row r="28" spans="1:3" ht="15" thickBot="1" x14ac:dyDescent="0.35">
      <c r="A28" s="301"/>
      <c r="B28" s="165" t="s">
        <v>141</v>
      </c>
      <c r="C28" s="164">
        <v>60</v>
      </c>
    </row>
  </sheetData>
  <mergeCells count="8">
    <mergeCell ref="A18:A22"/>
    <mergeCell ref="A23:A25"/>
    <mergeCell ref="A26:A28"/>
    <mergeCell ref="A2:A3"/>
    <mergeCell ref="B2:B3"/>
    <mergeCell ref="A4:A8"/>
    <mergeCell ref="A9:A14"/>
    <mergeCell ref="A15:A17"/>
  </mergeCells>
  <pageMargins left="0.7" right="0.7" top="0.78740157499999996" bottom="0.78740157499999996"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D192"/>
  <sheetViews>
    <sheetView showGridLines="0" zoomScaleNormal="100" workbookViewId="0">
      <selection activeCell="B8" sqref="B8"/>
    </sheetView>
  </sheetViews>
  <sheetFormatPr baseColWidth="10" defaultColWidth="11.44140625" defaultRowHeight="13.8" x14ac:dyDescent="0.25"/>
  <cols>
    <col min="1" max="1" width="5.33203125" style="31" customWidth="1"/>
    <col min="2" max="2" width="126.109375" style="31" customWidth="1"/>
    <col min="3" max="16384" width="11.44140625" style="31"/>
  </cols>
  <sheetData>
    <row r="1" spans="1:4" x14ac:dyDescent="0.25">
      <c r="A1" s="56"/>
      <c r="B1" s="56"/>
      <c r="C1" s="56"/>
      <c r="D1" s="56"/>
    </row>
    <row r="2" spans="1:4" ht="17.399999999999999" x14ac:dyDescent="0.3">
      <c r="A2" s="56"/>
      <c r="B2" s="252" t="s">
        <v>36</v>
      </c>
      <c r="C2" s="56"/>
      <c r="D2" s="56"/>
    </row>
    <row r="3" spans="1:4" x14ac:dyDescent="0.25">
      <c r="A3" s="56"/>
      <c r="B3" s="91"/>
      <c r="C3" s="56"/>
      <c r="D3" s="56"/>
    </row>
    <row r="4" spans="1:4" x14ac:dyDescent="0.25">
      <c r="A4" s="56"/>
      <c r="B4" s="256" t="s">
        <v>11</v>
      </c>
      <c r="C4" s="56"/>
      <c r="D4" s="56"/>
    </row>
    <row r="5" spans="1:4" x14ac:dyDescent="0.25">
      <c r="A5" s="56"/>
      <c r="B5" s="39" t="s">
        <v>10</v>
      </c>
      <c r="C5" s="56"/>
      <c r="D5" s="56"/>
    </row>
    <row r="6" spans="1:4" ht="14.4" x14ac:dyDescent="0.3">
      <c r="A6" s="56"/>
      <c r="B6" s="304" t="s">
        <v>144</v>
      </c>
      <c r="C6" s="101"/>
      <c r="D6" s="56"/>
    </row>
    <row r="7" spans="1:4" x14ac:dyDescent="0.25">
      <c r="A7" s="56"/>
      <c r="B7" s="253" t="s">
        <v>68</v>
      </c>
      <c r="C7" s="56"/>
      <c r="D7" s="56"/>
    </row>
    <row r="8" spans="1:4" ht="18.75" customHeight="1" x14ac:dyDescent="0.25">
      <c r="A8" s="56"/>
      <c r="B8" s="304" t="s">
        <v>69</v>
      </c>
      <c r="C8" s="56"/>
      <c r="D8" s="56"/>
    </row>
    <row r="9" spans="1:4" x14ac:dyDescent="0.25">
      <c r="A9" s="56"/>
      <c r="B9" s="91"/>
      <c r="C9" s="56"/>
      <c r="D9" s="56"/>
    </row>
    <row r="10" spans="1:4" x14ac:dyDescent="0.25">
      <c r="A10" s="56"/>
      <c r="B10" s="91" t="s">
        <v>17</v>
      </c>
      <c r="C10" s="56"/>
      <c r="D10" s="56"/>
    </row>
    <row r="11" spans="1:4" x14ac:dyDescent="0.25">
      <c r="A11" s="56"/>
      <c r="B11" s="91"/>
      <c r="C11" s="56"/>
      <c r="D11" s="56"/>
    </row>
    <row r="12" spans="1:4" x14ac:dyDescent="0.25">
      <c r="A12" s="56"/>
      <c r="B12" s="254" t="s">
        <v>134</v>
      </c>
      <c r="C12" s="56"/>
      <c r="D12" s="56"/>
    </row>
    <row r="13" spans="1:4" ht="41.4" x14ac:dyDescent="0.25">
      <c r="A13" s="56"/>
      <c r="B13" s="255" t="s">
        <v>145</v>
      </c>
      <c r="C13" s="56"/>
      <c r="D13" s="56"/>
    </row>
    <row r="14" spans="1:4" ht="27.6" x14ac:dyDescent="0.25">
      <c r="A14" s="56"/>
      <c r="B14" s="256" t="s">
        <v>146</v>
      </c>
      <c r="C14" s="56"/>
      <c r="D14" s="56"/>
    </row>
    <row r="15" spans="1:4" x14ac:dyDescent="0.25">
      <c r="A15" s="56"/>
      <c r="B15" s="91"/>
      <c r="C15" s="56"/>
      <c r="D15" s="56"/>
    </row>
    <row r="16" spans="1:4" x14ac:dyDescent="0.25">
      <c r="A16" s="56"/>
      <c r="B16" s="56"/>
      <c r="C16" s="56"/>
      <c r="D16" s="56"/>
    </row>
    <row r="17" spans="1:4" x14ac:dyDescent="0.25">
      <c r="A17" s="56"/>
      <c r="B17" s="257"/>
      <c r="C17" s="56"/>
      <c r="D17" s="56"/>
    </row>
    <row r="18" spans="1:4" x14ac:dyDescent="0.25">
      <c r="A18" s="56"/>
      <c r="B18" s="257"/>
      <c r="C18" s="56"/>
      <c r="D18" s="56"/>
    </row>
    <row r="19" spans="1:4" x14ac:dyDescent="0.25">
      <c r="A19" s="56"/>
      <c r="B19" s="257"/>
      <c r="C19" s="56"/>
      <c r="D19" s="56"/>
    </row>
    <row r="20" spans="1:4" x14ac:dyDescent="0.25">
      <c r="A20" s="56"/>
      <c r="B20" s="56"/>
      <c r="C20" s="56"/>
      <c r="D20" s="56"/>
    </row>
    <row r="21" spans="1:4" x14ac:dyDescent="0.25">
      <c r="A21" s="56"/>
      <c r="B21" s="56"/>
      <c r="C21" s="56"/>
      <c r="D21" s="56"/>
    </row>
    <row r="96" spans="1:1" x14ac:dyDescent="0.25">
      <c r="A96" s="32"/>
    </row>
    <row r="192" hidden="1" x14ac:dyDescent="0.25"/>
  </sheetData>
  <sheetProtection algorithmName="SHA-512" hashValue="3wr+2xU9K2x7fMv8X3DW/G/QZtJnlVWGHFgaaLtmHw02A9LwDZMbPfDvPVcykTQ2mzzZPBafMYuMFHV1zj0qOA==" saltValue="K/YM6CgO507xogmcFiruAQ==" spinCount="100000" sheet="1" objects="1" scenarios="1" selectLockedCells="1"/>
  <customSheetViews>
    <customSheetView guid="{9D84F4CB-A17A-46E3-B9A5-A9FF93BD3E99}" showGridLines="0" hiddenRows="1">
      <selection activeCell="B37" sqref="B37"/>
      <pageMargins left="0.7" right="0.7" top="0.78740157499999996" bottom="0.78740157499999996" header="0.3" footer="0.3"/>
      <pageSetup paperSize="9" orientation="portrait" r:id="rId1"/>
    </customSheetView>
  </customSheetViews>
  <hyperlinks>
    <hyperlink ref="B5" r:id="rId2"/>
    <hyperlink ref="B8" r:id="rId3"/>
    <hyperlink ref="B6" r:id="rId4" display="https://www.bbsr-geg.bund.de/GEGPortal/DE/ErgaenzendeRegelungen/Bekanntmachungen/Bestandsberechnungen/Bekanntmachungen-node.html"/>
  </hyperlinks>
  <pageMargins left="0.7" right="0.7" top="0.78740157499999996" bottom="0.78740157499999996"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B1:B173"/>
  <sheetViews>
    <sheetView showGridLines="0" zoomScaleNormal="100" workbookViewId="0">
      <selection activeCell="J7" sqref="J7"/>
    </sheetView>
  </sheetViews>
  <sheetFormatPr baseColWidth="10" defaultColWidth="5" defaultRowHeight="13.8" x14ac:dyDescent="0.25"/>
  <cols>
    <col min="1" max="1" width="5" style="31"/>
    <col min="2" max="2" width="97" style="31" customWidth="1"/>
    <col min="3" max="16384" width="5" style="31"/>
  </cols>
  <sheetData>
    <row r="1" spans="2:2" s="56" customFormat="1" x14ac:dyDescent="0.25"/>
    <row r="2" spans="2:2" s="56" customFormat="1" ht="17.399999999999999" x14ac:dyDescent="0.3">
      <c r="B2" s="58" t="s">
        <v>45</v>
      </c>
    </row>
    <row r="3" spans="2:2" s="56" customFormat="1" x14ac:dyDescent="0.25">
      <c r="B3" s="34"/>
    </row>
    <row r="4" spans="2:2" s="56" customFormat="1" ht="21" customHeight="1" x14ac:dyDescent="0.25">
      <c r="B4" s="88" t="s">
        <v>46</v>
      </c>
    </row>
    <row r="5" spans="2:2" s="56" customFormat="1" ht="17.25" customHeight="1" x14ac:dyDescent="0.25">
      <c r="B5" s="89" t="s">
        <v>52</v>
      </c>
    </row>
    <row r="6" spans="2:2" s="56" customFormat="1" ht="3" customHeight="1" x14ac:dyDescent="0.25">
      <c r="B6" s="90"/>
    </row>
    <row r="7" spans="2:2" s="56" customFormat="1" ht="61.5" customHeight="1" x14ac:dyDescent="0.25">
      <c r="B7" s="90" t="s">
        <v>47</v>
      </c>
    </row>
    <row r="8" spans="2:2" s="56" customFormat="1" ht="46.5" customHeight="1" x14ac:dyDescent="0.25">
      <c r="B8" s="92" t="s">
        <v>48</v>
      </c>
    </row>
    <row r="9" spans="2:2" s="56" customFormat="1" ht="33" customHeight="1" x14ac:dyDescent="0.25">
      <c r="B9" s="90" t="s">
        <v>49</v>
      </c>
    </row>
    <row r="10" spans="2:2" s="90" customFormat="1" ht="27.6" x14ac:dyDescent="0.3">
      <c r="B10" s="90" t="s">
        <v>50</v>
      </c>
    </row>
    <row r="11" spans="2:2" s="56" customFormat="1" ht="31.5" customHeight="1" x14ac:dyDescent="0.25">
      <c r="B11" s="91" t="s">
        <v>51</v>
      </c>
    </row>
    <row r="12" spans="2:2" s="56" customFormat="1" x14ac:dyDescent="0.25">
      <c r="B12" s="90"/>
    </row>
    <row r="13" spans="2:2" s="56" customFormat="1" ht="27.6" x14ac:dyDescent="0.25">
      <c r="B13" s="92" t="s">
        <v>53</v>
      </c>
    </row>
    <row r="14" spans="2:2" s="56" customFormat="1" ht="11.25" customHeight="1" x14ac:dyDescent="0.25">
      <c r="B14" s="90"/>
    </row>
    <row r="15" spans="2:2" s="56" customFormat="1" x14ac:dyDescent="0.25">
      <c r="B15" s="48" t="s">
        <v>54</v>
      </c>
    </row>
    <row r="16" spans="2:2" s="56" customFormat="1" x14ac:dyDescent="0.25">
      <c r="B16" s="43"/>
    </row>
    <row r="17" s="56" customFormat="1" x14ac:dyDescent="0.25"/>
    <row r="18" s="56" customFormat="1" x14ac:dyDescent="0.25"/>
    <row r="19" s="56" customFormat="1" x14ac:dyDescent="0.25"/>
    <row r="20" s="56" customFormat="1" x14ac:dyDescent="0.25"/>
    <row r="21" s="56" customFormat="1" x14ac:dyDescent="0.25"/>
    <row r="22" s="56" customFormat="1" x14ac:dyDescent="0.25"/>
    <row r="23" s="56" customFormat="1" x14ac:dyDescent="0.25"/>
    <row r="24" s="56" customFormat="1" x14ac:dyDescent="0.25"/>
    <row r="25" s="56" customFormat="1" x14ac:dyDescent="0.25"/>
    <row r="26" s="56" customFormat="1" x14ac:dyDescent="0.25"/>
    <row r="27" s="56" customFormat="1" x14ac:dyDescent="0.25"/>
    <row r="28" s="56" customFormat="1" x14ac:dyDescent="0.25"/>
    <row r="29" s="56" customFormat="1" x14ac:dyDescent="0.25"/>
    <row r="30" s="56" customFormat="1" x14ac:dyDescent="0.25"/>
    <row r="31" s="56" customFormat="1" x14ac:dyDescent="0.25"/>
    <row r="32" s="56" customFormat="1" x14ac:dyDescent="0.25"/>
    <row r="33" s="56" customFormat="1" x14ac:dyDescent="0.25"/>
    <row r="34" s="56" customFormat="1" x14ac:dyDescent="0.25"/>
    <row r="35" s="56" customFormat="1" x14ac:dyDescent="0.25"/>
    <row r="36" s="56" customFormat="1" x14ac:dyDescent="0.25"/>
    <row r="37" s="56" customFormat="1" x14ac:dyDescent="0.25"/>
    <row r="38" s="56" customFormat="1" x14ac:dyDescent="0.25"/>
    <row r="39" s="56" customFormat="1" x14ac:dyDescent="0.25"/>
    <row r="40" s="56" customFormat="1" x14ac:dyDescent="0.25"/>
    <row r="41" s="56" customFormat="1" x14ac:dyDescent="0.25"/>
    <row r="42" s="56" customFormat="1" x14ac:dyDescent="0.25"/>
    <row r="43" s="56" customFormat="1" x14ac:dyDescent="0.25"/>
    <row r="44" s="56" customFormat="1" x14ac:dyDescent="0.25"/>
    <row r="45" s="56" customFormat="1" x14ac:dyDescent="0.25"/>
    <row r="46" s="56" customFormat="1" x14ac:dyDescent="0.25"/>
    <row r="47" s="56" customFormat="1" x14ac:dyDescent="0.25"/>
    <row r="48" s="56" customFormat="1" x14ac:dyDescent="0.25"/>
    <row r="49" s="56" customFormat="1" x14ac:dyDescent="0.25"/>
    <row r="50" s="56" customFormat="1" x14ac:dyDescent="0.25"/>
    <row r="51" s="56" customFormat="1" x14ac:dyDescent="0.25"/>
    <row r="52" s="56" customFormat="1" x14ac:dyDescent="0.25"/>
    <row r="53" s="56" customFormat="1" x14ac:dyDescent="0.25"/>
    <row r="54" s="56" customFormat="1" x14ac:dyDescent="0.25"/>
    <row r="55" s="56" customFormat="1" x14ac:dyDescent="0.25"/>
    <row r="56" s="56" customFormat="1" x14ac:dyDescent="0.25"/>
    <row r="57" s="56" customFormat="1" x14ac:dyDescent="0.25"/>
    <row r="58" s="56" customFormat="1" x14ac:dyDescent="0.25"/>
    <row r="59" s="56" customFormat="1" x14ac:dyDescent="0.25"/>
    <row r="60" s="56" customFormat="1" x14ac:dyDescent="0.25"/>
    <row r="61" s="56" customFormat="1" x14ac:dyDescent="0.25"/>
    <row r="62" s="56" customFormat="1" x14ac:dyDescent="0.25"/>
    <row r="63" s="56" customFormat="1" x14ac:dyDescent="0.25"/>
    <row r="64" s="56" customFormat="1" x14ac:dyDescent="0.25"/>
    <row r="65" s="56" customFormat="1" x14ac:dyDescent="0.25"/>
    <row r="66" s="56" customFormat="1" x14ac:dyDescent="0.25"/>
    <row r="67" s="56" customFormat="1" x14ac:dyDescent="0.25"/>
    <row r="68" s="56" customFormat="1" x14ac:dyDescent="0.25"/>
    <row r="69" s="56" customFormat="1" x14ac:dyDescent="0.25"/>
    <row r="70" s="56" customFormat="1" x14ac:dyDescent="0.25"/>
    <row r="71" s="56" customFormat="1" x14ac:dyDescent="0.25"/>
    <row r="72" s="56" customFormat="1" x14ac:dyDescent="0.25"/>
    <row r="73" s="56" customFormat="1" x14ac:dyDescent="0.25"/>
    <row r="74" s="56" customFormat="1" x14ac:dyDescent="0.25"/>
    <row r="75" s="56" customFormat="1" x14ac:dyDescent="0.25"/>
    <row r="76" s="56" customFormat="1" x14ac:dyDescent="0.25"/>
    <row r="77" s="56" customFormat="1" x14ac:dyDescent="0.25"/>
    <row r="78" s="56" customFormat="1" x14ac:dyDescent="0.25"/>
    <row r="79" s="56" customFormat="1" x14ac:dyDescent="0.25"/>
    <row r="80" s="56" customFormat="1" x14ac:dyDescent="0.25"/>
    <row r="81" s="56" customFormat="1" x14ac:dyDescent="0.25"/>
    <row r="82" s="56" customFormat="1" x14ac:dyDescent="0.25"/>
    <row r="83" s="56" customFormat="1" x14ac:dyDescent="0.25"/>
    <row r="84" s="56" customFormat="1" x14ac:dyDescent="0.25"/>
    <row r="85" s="56" customFormat="1" x14ac:dyDescent="0.25"/>
    <row r="86" s="56" customFormat="1" x14ac:dyDescent="0.25"/>
    <row r="87" s="56" customFormat="1" x14ac:dyDescent="0.25"/>
    <row r="88" s="56" customFormat="1" x14ac:dyDescent="0.25"/>
    <row r="89" s="56" customFormat="1" x14ac:dyDescent="0.25"/>
    <row r="90" s="56" customFormat="1" x14ac:dyDescent="0.25"/>
    <row r="91" s="56" customFormat="1" x14ac:dyDescent="0.25"/>
    <row r="92" s="56" customFormat="1" x14ac:dyDescent="0.25"/>
    <row r="93" s="56" customFormat="1" x14ac:dyDescent="0.25"/>
    <row r="94" s="56" customFormat="1" x14ac:dyDescent="0.25"/>
    <row r="95" s="56" customFormat="1" x14ac:dyDescent="0.25"/>
    <row r="96" s="56" customFormat="1" x14ac:dyDescent="0.25"/>
    <row r="97" s="56" customFormat="1" x14ac:dyDescent="0.25"/>
    <row r="98" s="56" customFormat="1" x14ac:dyDescent="0.25"/>
    <row r="99" s="56" customFormat="1" x14ac:dyDescent="0.25"/>
    <row r="100" s="56" customFormat="1" x14ac:dyDescent="0.25"/>
    <row r="101" s="56" customFormat="1" x14ac:dyDescent="0.25"/>
    <row r="102" s="56" customFormat="1" x14ac:dyDescent="0.25"/>
    <row r="103" s="56" customFormat="1" x14ac:dyDescent="0.25"/>
    <row r="104" s="56" customFormat="1" x14ac:dyDescent="0.25"/>
    <row r="105" s="56" customFormat="1" x14ac:dyDescent="0.25"/>
    <row r="106" s="56" customFormat="1" x14ac:dyDescent="0.25"/>
    <row r="107" s="56" customFormat="1" x14ac:dyDescent="0.25"/>
    <row r="108" s="56" customFormat="1" x14ac:dyDescent="0.25"/>
    <row r="109" s="56" customFormat="1" x14ac:dyDescent="0.25"/>
    <row r="110" s="56" customFormat="1" x14ac:dyDescent="0.25"/>
    <row r="111" s="56" customFormat="1" x14ac:dyDescent="0.25"/>
    <row r="112" s="56" customFormat="1" x14ac:dyDescent="0.25"/>
    <row r="113" s="56" customFormat="1" x14ac:dyDescent="0.25"/>
    <row r="114" s="56" customFormat="1" x14ac:dyDescent="0.25"/>
    <row r="115" s="56" customFormat="1" x14ac:dyDescent="0.25"/>
    <row r="116" s="56" customFormat="1" x14ac:dyDescent="0.25"/>
    <row r="117" s="56" customFormat="1" x14ac:dyDescent="0.25"/>
    <row r="118" s="56" customFormat="1" x14ac:dyDescent="0.25"/>
    <row r="119" s="56" customFormat="1" x14ac:dyDescent="0.25"/>
    <row r="120" s="56" customFormat="1" x14ac:dyDescent="0.25"/>
    <row r="121" s="56" customFormat="1" x14ac:dyDescent="0.25"/>
    <row r="122" s="56" customFormat="1" x14ac:dyDescent="0.25"/>
    <row r="123" s="56" customFormat="1" x14ac:dyDescent="0.25"/>
    <row r="124" s="56" customFormat="1" x14ac:dyDescent="0.25"/>
    <row r="125" s="56" customFormat="1" x14ac:dyDescent="0.25"/>
    <row r="126" s="56" customFormat="1" x14ac:dyDescent="0.25"/>
    <row r="127" s="56" customFormat="1" x14ac:dyDescent="0.25"/>
    <row r="128" s="56" customFormat="1" x14ac:dyDescent="0.25"/>
    <row r="129" s="56" customFormat="1" x14ac:dyDescent="0.25"/>
    <row r="130" s="56" customFormat="1" x14ac:dyDescent="0.25"/>
    <row r="131" s="56" customFormat="1" x14ac:dyDescent="0.25"/>
    <row r="132" s="56" customFormat="1" x14ac:dyDescent="0.25"/>
    <row r="133" s="56" customFormat="1" x14ac:dyDescent="0.25"/>
    <row r="134" s="56" customFormat="1" x14ac:dyDescent="0.25"/>
    <row r="135" s="56" customFormat="1" x14ac:dyDescent="0.25"/>
    <row r="136" s="56" customFormat="1" x14ac:dyDescent="0.25"/>
    <row r="137" s="56" customFormat="1" x14ac:dyDescent="0.25"/>
    <row r="138" s="56" customFormat="1" x14ac:dyDescent="0.25"/>
    <row r="139" s="56" customFormat="1" x14ac:dyDescent="0.25"/>
    <row r="140" s="56" customFormat="1" x14ac:dyDescent="0.25"/>
    <row r="141" s="56" customFormat="1" x14ac:dyDescent="0.25"/>
    <row r="142" s="56" customFormat="1" x14ac:dyDescent="0.25"/>
    <row r="143" s="56" customFormat="1" x14ac:dyDescent="0.25"/>
    <row r="144" s="56" customFormat="1" x14ac:dyDescent="0.25"/>
    <row r="145" s="56" customFormat="1" x14ac:dyDescent="0.25"/>
    <row r="146" s="56" customFormat="1" x14ac:dyDescent="0.25"/>
    <row r="147" s="56" customFormat="1" x14ac:dyDescent="0.25"/>
    <row r="148" s="56" customFormat="1" x14ac:dyDescent="0.25"/>
    <row r="149" s="56" customFormat="1" x14ac:dyDescent="0.25"/>
    <row r="150" s="56" customFormat="1" x14ac:dyDescent="0.25"/>
    <row r="151" s="56" customFormat="1" x14ac:dyDescent="0.25"/>
    <row r="152" s="56" customFormat="1" x14ac:dyDescent="0.25"/>
    <row r="153" s="56" customFormat="1" x14ac:dyDescent="0.25"/>
    <row r="154" s="56" customFormat="1" x14ac:dyDescent="0.25"/>
    <row r="155" s="56" customFormat="1" x14ac:dyDescent="0.25"/>
    <row r="156" s="56" customFormat="1" x14ac:dyDescent="0.25"/>
    <row r="157" s="56" customFormat="1" x14ac:dyDescent="0.25"/>
    <row r="158" s="56" customFormat="1" x14ac:dyDescent="0.25"/>
    <row r="159" s="56" customFormat="1" x14ac:dyDescent="0.25"/>
    <row r="160" s="56" customFormat="1" x14ac:dyDescent="0.25"/>
    <row r="161" s="56" customFormat="1" x14ac:dyDescent="0.25"/>
    <row r="162" s="56" customFormat="1" x14ac:dyDescent="0.25"/>
    <row r="163" s="56" customFormat="1" x14ac:dyDescent="0.25"/>
    <row r="164" s="56" customFormat="1" x14ac:dyDescent="0.25"/>
    <row r="165" s="56" customFormat="1" x14ac:dyDescent="0.25"/>
    <row r="166" s="56" customFormat="1" x14ac:dyDescent="0.25"/>
    <row r="167" s="56" customFormat="1" x14ac:dyDescent="0.25"/>
    <row r="168" s="56" customFormat="1" x14ac:dyDescent="0.25"/>
    <row r="169" s="56" customFormat="1" x14ac:dyDescent="0.25"/>
    <row r="170" s="56" customFormat="1" x14ac:dyDescent="0.25"/>
    <row r="171" s="56" customFormat="1" x14ac:dyDescent="0.25"/>
    <row r="172" s="56" customFormat="1" x14ac:dyDescent="0.25"/>
    <row r="173" s="56" customFormat="1" x14ac:dyDescent="0.25"/>
  </sheetData>
  <sheetProtection algorithmName="SHA-512" hashValue="tpaxOA0pmCj6lJVjAPJISGKd51E4ZI5KTWSC5XbO9vDyRKdW19RziBQFMahPZvqswAMVyjI/PVHidhHBRwPQAw==" saltValue="Nuhi+EG+CPkNsBSrlPBftQ==" spinCount="100000" sheet="1" selectLockedCells="1" selectUnlockedCells="1"/>
  <customSheetViews>
    <customSheetView guid="{9D84F4CB-A17A-46E3-B9A5-A9FF93BD3E99}" showGridLines="0">
      <selection activeCell="B37" sqref="B37"/>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CC"/>
  </sheetPr>
  <dimension ref="A1:CZ93"/>
  <sheetViews>
    <sheetView showGridLines="0" zoomScaleNormal="100" workbookViewId="0">
      <selection activeCell="F18" sqref="F18"/>
    </sheetView>
  </sheetViews>
  <sheetFormatPr baseColWidth="10" defaultColWidth="11.44140625" defaultRowHeight="13.8" x14ac:dyDescent="0.25"/>
  <cols>
    <col min="1" max="1" width="2.6640625" style="31" customWidth="1"/>
    <col min="2" max="2" width="54.109375" style="31" customWidth="1"/>
    <col min="3" max="3" width="8" style="31" customWidth="1"/>
    <col min="4" max="4" width="11.44140625" style="31"/>
    <col min="5" max="5" width="1.44140625" style="31" customWidth="1"/>
    <col min="6" max="6" width="39.6640625" style="31" customWidth="1"/>
    <col min="7" max="7" width="1.109375" style="31" customWidth="1"/>
    <col min="8" max="8" width="7.33203125" style="109" customWidth="1"/>
    <col min="9" max="9" width="3.88671875" style="31" bestFit="1" customWidth="1"/>
    <col min="10" max="10" width="6.33203125" style="114" customWidth="1"/>
    <col min="11" max="11" width="1.109375" style="31" customWidth="1"/>
    <col min="12" max="12" width="17.88671875" style="31" customWidth="1"/>
    <col min="13" max="14" width="11.44140625" style="31"/>
    <col min="15" max="15" width="14.6640625" style="31" customWidth="1"/>
    <col min="16" max="19" width="11.44140625" style="31"/>
    <col min="20" max="20" width="31.6640625" style="31" customWidth="1"/>
    <col min="21" max="16384" width="11.44140625" style="31"/>
  </cols>
  <sheetData>
    <row r="1" spans="1:103" ht="10.199999999999999" customHeight="1" x14ac:dyDescent="0.25">
      <c r="A1" s="56"/>
      <c r="B1" s="56"/>
      <c r="C1" s="56"/>
      <c r="D1" s="57"/>
      <c r="E1" s="56"/>
      <c r="F1" s="45"/>
      <c r="G1" s="56"/>
      <c r="H1" s="106"/>
      <c r="I1" s="56"/>
      <c r="J1" s="110"/>
      <c r="K1" s="56"/>
      <c r="L1" s="56"/>
      <c r="M1" s="56"/>
      <c r="N1" s="56"/>
      <c r="O1" s="56"/>
      <c r="P1" s="95"/>
      <c r="Q1" s="95"/>
      <c r="R1" s="95"/>
      <c r="S1" s="95"/>
      <c r="T1" s="95"/>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row>
    <row r="2" spans="1:103" ht="17.399999999999999" x14ac:dyDescent="0.3">
      <c r="A2" s="56"/>
      <c r="B2" s="179" t="s">
        <v>35</v>
      </c>
      <c r="C2" s="180"/>
      <c r="D2" s="181"/>
      <c r="E2" s="180"/>
      <c r="F2" s="182"/>
      <c r="G2" s="180"/>
      <c r="H2" s="183"/>
      <c r="I2" s="180"/>
      <c r="J2" s="184"/>
      <c r="K2" s="180"/>
      <c r="L2" s="180"/>
      <c r="M2" s="180"/>
      <c r="N2" s="180"/>
      <c r="O2" s="180"/>
      <c r="P2" s="180"/>
      <c r="Q2" s="180"/>
      <c r="R2" s="180"/>
      <c r="S2" s="180"/>
      <c r="T2" s="180"/>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row>
    <row r="3" spans="1:103" x14ac:dyDescent="0.25">
      <c r="A3" s="56"/>
      <c r="B3" s="10" t="s">
        <v>95</v>
      </c>
      <c r="C3" s="56"/>
      <c r="D3" s="57"/>
      <c r="E3" s="56"/>
      <c r="F3" s="45"/>
      <c r="G3" s="56"/>
      <c r="H3" s="106"/>
      <c r="I3" s="56"/>
      <c r="J3" s="110"/>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row>
    <row r="4" spans="1:103" x14ac:dyDescent="0.25">
      <c r="A4" s="56"/>
      <c r="B4" s="221" t="s">
        <v>148</v>
      </c>
      <c r="C4" s="56"/>
      <c r="D4" s="57"/>
      <c r="E4" s="56"/>
      <c r="F4" s="45"/>
      <c r="G4" s="57"/>
      <c r="H4" s="107"/>
      <c r="I4" s="57"/>
      <c r="J4" s="112"/>
      <c r="K4" s="57"/>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row>
    <row r="5" spans="1:103" x14ac:dyDescent="0.25">
      <c r="A5" s="56"/>
      <c r="B5" s="221" t="s">
        <v>154</v>
      </c>
      <c r="C5" s="56"/>
      <c r="D5" s="57"/>
      <c r="E5" s="56"/>
      <c r="F5" s="45"/>
      <c r="G5" s="56"/>
      <c r="H5" s="106"/>
      <c r="I5" s="56"/>
      <c r="J5" s="110"/>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row>
    <row r="6" spans="1:103" x14ac:dyDescent="0.25">
      <c r="A6" s="56"/>
      <c r="B6" s="48"/>
      <c r="C6" s="56"/>
      <c r="D6" s="57"/>
      <c r="E6" s="56"/>
      <c r="F6" s="45"/>
      <c r="G6" s="56"/>
      <c r="H6" s="106"/>
      <c r="I6" s="56"/>
      <c r="J6" s="110"/>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row>
    <row r="7" spans="1:103" x14ac:dyDescent="0.25">
      <c r="A7" s="56"/>
      <c r="B7" s="21" t="s">
        <v>205</v>
      </c>
      <c r="C7" s="267"/>
      <c r="D7" s="268"/>
      <c r="E7" s="267"/>
      <c r="F7" s="269"/>
      <c r="G7" s="267"/>
      <c r="H7" s="270"/>
      <c r="I7" s="267"/>
      <c r="J7" s="271"/>
      <c r="K7" s="267"/>
      <c r="L7" s="267"/>
      <c r="M7" s="267"/>
      <c r="N7" s="267"/>
      <c r="O7" s="267"/>
      <c r="P7" s="267"/>
      <c r="Q7" s="267"/>
      <c r="R7" s="267"/>
      <c r="S7" s="267"/>
      <c r="T7" s="267"/>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row>
    <row r="8" spans="1:103" x14ac:dyDescent="0.25">
      <c r="A8" s="56"/>
      <c r="B8" s="7" t="s">
        <v>260</v>
      </c>
      <c r="C8" s="56"/>
      <c r="D8" s="57"/>
      <c r="E8" s="56"/>
      <c r="F8" s="45"/>
      <c r="G8" s="56"/>
      <c r="H8" s="106"/>
      <c r="I8" s="56"/>
      <c r="J8" s="110"/>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row>
    <row r="9" spans="1:103" x14ac:dyDescent="0.25">
      <c r="A9" s="56"/>
      <c r="B9" s="10" t="s">
        <v>220</v>
      </c>
      <c r="C9" s="56"/>
      <c r="D9" s="57"/>
      <c r="E9" s="56"/>
      <c r="F9" s="45"/>
      <c r="G9" s="56"/>
      <c r="H9" s="106"/>
      <c r="I9" s="56"/>
      <c r="J9" s="110"/>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row>
    <row r="10" spans="1:103" x14ac:dyDescent="0.25">
      <c r="A10" s="56"/>
      <c r="B10" s="10" t="s">
        <v>221</v>
      </c>
      <c r="C10" s="56"/>
      <c r="D10" s="57"/>
      <c r="E10" s="56"/>
      <c r="F10" s="45"/>
      <c r="G10" s="56"/>
      <c r="H10" s="106"/>
      <c r="I10" s="56"/>
      <c r="J10" s="110"/>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row>
    <row r="11" spans="1:103" x14ac:dyDescent="0.25">
      <c r="A11" s="56"/>
      <c r="B11" s="225" t="s">
        <v>155</v>
      </c>
      <c r="C11" s="56"/>
      <c r="D11" s="57"/>
      <c r="E11" s="56"/>
      <c r="F11" s="45"/>
      <c r="G11" s="56"/>
      <c r="H11" s="106"/>
      <c r="I11" s="56"/>
      <c r="J11" s="110"/>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row>
    <row r="12" spans="1:103" x14ac:dyDescent="0.25">
      <c r="A12" s="56"/>
      <c r="B12" s="235" t="s">
        <v>156</v>
      </c>
      <c r="C12" s="62"/>
      <c r="D12" s="236"/>
      <c r="E12" s="62"/>
      <c r="F12" s="237"/>
      <c r="G12" s="56"/>
      <c r="H12" s="106"/>
      <c r="I12" s="56"/>
      <c r="J12" s="110"/>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row>
    <row r="13" spans="1:103" ht="6.6" customHeight="1" x14ac:dyDescent="0.25">
      <c r="A13" s="56"/>
      <c r="B13" s="4"/>
      <c r="C13" s="56"/>
      <c r="D13" s="57"/>
      <c r="E13" s="56"/>
      <c r="F13" s="45"/>
      <c r="G13" s="56"/>
      <c r="H13" s="106"/>
      <c r="I13" s="56"/>
      <c r="J13" s="110"/>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row>
    <row r="14" spans="1:103" x14ac:dyDescent="0.25">
      <c r="A14" s="56"/>
      <c r="B14" s="16" t="s">
        <v>217</v>
      </c>
      <c r="C14" s="62"/>
      <c r="D14" s="236"/>
      <c r="E14" s="62"/>
      <c r="F14" s="237"/>
      <c r="G14" s="56"/>
      <c r="H14" s="106"/>
      <c r="I14" s="56"/>
      <c r="J14" s="110"/>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row>
    <row r="15" spans="1:103" x14ac:dyDescent="0.25">
      <c r="A15" s="56"/>
      <c r="B15" s="56"/>
      <c r="C15" s="56"/>
      <c r="D15" s="57"/>
      <c r="E15" s="56"/>
      <c r="F15" s="45"/>
      <c r="G15" s="56"/>
      <c r="H15" s="106"/>
      <c r="I15" s="56"/>
      <c r="J15" s="110"/>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row>
    <row r="16" spans="1:103" x14ac:dyDescent="0.25">
      <c r="A16" s="59"/>
      <c r="B16" s="21" t="s">
        <v>37</v>
      </c>
      <c r="C16" s="21" t="s">
        <v>0</v>
      </c>
      <c r="D16" s="305" t="s">
        <v>1</v>
      </c>
      <c r="E16" s="306"/>
      <c r="F16" s="307" t="s">
        <v>2</v>
      </c>
      <c r="G16" s="21"/>
      <c r="H16" s="308" t="s">
        <v>84</v>
      </c>
      <c r="I16" s="309"/>
      <c r="J16" s="309"/>
      <c r="K16" s="21"/>
      <c r="L16" s="21" t="s">
        <v>43</v>
      </c>
      <c r="M16" s="266"/>
      <c r="N16" s="266"/>
      <c r="O16" s="266"/>
      <c r="P16" s="266"/>
      <c r="Q16" s="266"/>
      <c r="R16" s="266"/>
      <c r="S16" s="266"/>
      <c r="T16" s="26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row>
    <row r="17" spans="1:104" x14ac:dyDescent="0.25">
      <c r="A17" s="59"/>
      <c r="B17" s="59"/>
      <c r="C17" s="59"/>
      <c r="D17" s="60"/>
      <c r="E17" s="61"/>
      <c r="F17" s="60"/>
      <c r="G17" s="59"/>
      <c r="H17" s="61"/>
      <c r="I17" s="59"/>
      <c r="J17" s="111"/>
      <c r="K17" s="59"/>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row>
    <row r="18" spans="1:104" x14ac:dyDescent="0.25">
      <c r="A18" s="56"/>
      <c r="B18" s="150" t="s">
        <v>71</v>
      </c>
      <c r="C18" s="56"/>
      <c r="D18" s="166"/>
      <c r="E18" s="150" t="s">
        <v>219</v>
      </c>
      <c r="F18" s="178" t="s">
        <v>80</v>
      </c>
      <c r="G18" s="56"/>
      <c r="H18" s="106"/>
      <c r="I18" s="105"/>
      <c r="J18" s="110"/>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row>
    <row r="19" spans="1:104" x14ac:dyDescent="0.25">
      <c r="A19" s="59"/>
      <c r="B19" s="59"/>
      <c r="C19" s="59"/>
      <c r="D19" s="60"/>
      <c r="E19" s="61"/>
      <c r="F19" s="60"/>
      <c r="G19" s="59"/>
      <c r="H19" s="61"/>
      <c r="I19" s="59"/>
      <c r="J19" s="111"/>
      <c r="K19" s="59"/>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row>
    <row r="20" spans="1:104" x14ac:dyDescent="0.25">
      <c r="A20" s="56"/>
      <c r="B20" s="48" t="s">
        <v>93</v>
      </c>
      <c r="C20" s="63"/>
      <c r="D20" s="64">
        <f>VLOOKUP(F18,Tabelle1!H4:P15,2,FALSE)</f>
        <v>1.1499999999999999</v>
      </c>
      <c r="E20" s="149" t="s">
        <v>219</v>
      </c>
      <c r="F20" s="66">
        <v>1.1499999999999999</v>
      </c>
      <c r="G20" s="56"/>
      <c r="H20" s="106">
        <f>VLOOKUP(F18,Tabelle1!H4:P15,3,FALSE)</f>
        <v>1.1000000000000001</v>
      </c>
      <c r="I20" s="105" t="s">
        <v>83</v>
      </c>
      <c r="J20" s="110">
        <f>VLOOKUP(F18,Tabelle1!H4:P15,4,FALSE)</f>
        <v>1.3</v>
      </c>
      <c r="K20" s="56"/>
      <c r="L20" s="4" t="s">
        <v>92</v>
      </c>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row>
    <row r="21" spans="1:104" ht="14.4" x14ac:dyDescent="0.3">
      <c r="A21" s="59"/>
      <c r="B21" s="150"/>
      <c r="C21" s="59"/>
      <c r="D21" s="60"/>
      <c r="E21" s="61"/>
      <c r="F21" s="60"/>
      <c r="G21" s="59"/>
      <c r="H21" s="61"/>
      <c r="I21" s="59"/>
      <c r="J21" s="111"/>
      <c r="K21" s="59"/>
      <c r="L21" s="259" t="s">
        <v>253</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row>
    <row r="22" spans="1:104" ht="14.4" x14ac:dyDescent="0.3">
      <c r="A22" s="59"/>
      <c r="B22" s="59"/>
      <c r="C22" s="59"/>
      <c r="D22" s="60"/>
      <c r="E22" s="61"/>
      <c r="F22" s="60"/>
      <c r="G22" s="59"/>
      <c r="H22" s="61"/>
      <c r="I22" s="59"/>
      <c r="J22" s="111"/>
      <c r="K22" s="59"/>
      <c r="L22" s="121"/>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row>
    <row r="23" spans="1:104" ht="14.4" x14ac:dyDescent="0.3">
      <c r="A23" s="56"/>
      <c r="B23" s="62" t="s">
        <v>203</v>
      </c>
      <c r="C23" s="56" t="s">
        <v>13</v>
      </c>
      <c r="D23" s="251"/>
      <c r="E23" s="150" t="s">
        <v>219</v>
      </c>
      <c r="F23" s="226">
        <v>3566</v>
      </c>
      <c r="G23" s="56"/>
      <c r="H23" s="118">
        <v>2000</v>
      </c>
      <c r="I23" s="119"/>
      <c r="J23" s="120">
        <v>6000</v>
      </c>
      <c r="K23" s="56"/>
      <c r="L23" s="4" t="s">
        <v>218</v>
      </c>
      <c r="M23" s="56"/>
      <c r="N23" s="56"/>
      <c r="O23" s="56"/>
      <c r="P23" s="258"/>
      <c r="Q23" s="56"/>
      <c r="R23" s="56"/>
      <c r="S23" s="48"/>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row>
    <row r="24" spans="1:104" ht="14.4" x14ac:dyDescent="0.3">
      <c r="A24" s="56"/>
      <c r="B24" s="62" t="s">
        <v>202</v>
      </c>
      <c r="C24" s="56" t="s">
        <v>13</v>
      </c>
      <c r="D24" s="251"/>
      <c r="E24" s="150" t="s">
        <v>219</v>
      </c>
      <c r="F24" s="227">
        <v>2890</v>
      </c>
      <c r="G24" s="56"/>
      <c r="H24" s="118">
        <v>2000</v>
      </c>
      <c r="I24" s="119"/>
      <c r="J24" s="120">
        <v>6000</v>
      </c>
      <c r="K24" s="56"/>
      <c r="L24" s="258" t="s">
        <v>98</v>
      </c>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row>
    <row r="25" spans="1:104" x14ac:dyDescent="0.25">
      <c r="A25" s="56"/>
      <c r="B25" s="56"/>
      <c r="C25" s="56"/>
      <c r="D25" s="56"/>
      <c r="E25" s="56"/>
      <c r="F25" s="56"/>
      <c r="G25" s="56"/>
      <c r="H25" s="106"/>
      <c r="I25" s="56"/>
      <c r="J25" s="110"/>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row>
    <row r="26" spans="1:104" x14ac:dyDescent="0.25">
      <c r="A26" s="56"/>
      <c r="B26" s="21" t="s">
        <v>44</v>
      </c>
      <c r="C26" s="21" t="s">
        <v>0</v>
      </c>
      <c r="D26" s="305"/>
      <c r="E26" s="306"/>
      <c r="F26" s="305" t="s">
        <v>38</v>
      </c>
      <c r="G26" s="266"/>
      <c r="H26" s="272"/>
      <c r="I26" s="266"/>
      <c r="J26" s="273"/>
      <c r="K26" s="266"/>
      <c r="L26" s="274"/>
      <c r="M26" s="266"/>
      <c r="N26" s="266"/>
      <c r="O26" s="266"/>
      <c r="P26" s="266"/>
      <c r="Q26" s="266"/>
      <c r="R26" s="266"/>
      <c r="S26" s="266"/>
      <c r="T26" s="26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row>
    <row r="27" spans="1:104" x14ac:dyDescent="0.25">
      <c r="A27" s="56"/>
      <c r="B27" s="56"/>
      <c r="C27" s="56"/>
      <c r="D27" s="56"/>
      <c r="E27" s="56"/>
      <c r="F27" s="56"/>
      <c r="G27" s="56"/>
      <c r="H27" s="106"/>
      <c r="I27" s="56"/>
      <c r="J27" s="110"/>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row>
    <row r="28" spans="1:104" x14ac:dyDescent="0.25">
      <c r="A28" s="56"/>
      <c r="B28" s="62" t="s">
        <v>201</v>
      </c>
      <c r="C28" s="62" t="s">
        <v>12</v>
      </c>
      <c r="D28" s="60"/>
      <c r="E28" s="65"/>
      <c r="F28" s="212">
        <f>F23*0.9*24/1000</f>
        <v>77.025600000000011</v>
      </c>
      <c r="G28" s="56"/>
      <c r="H28" s="106"/>
      <c r="I28" s="56"/>
      <c r="J28" s="110"/>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row>
    <row r="29" spans="1:104" x14ac:dyDescent="0.25">
      <c r="A29" s="56"/>
      <c r="B29" s="62" t="s">
        <v>200</v>
      </c>
      <c r="C29" s="62" t="s">
        <v>12</v>
      </c>
      <c r="D29" s="60"/>
      <c r="E29" s="65"/>
      <c r="F29" s="212">
        <f>F24*0.9*24/1000</f>
        <v>62.423999999999999</v>
      </c>
      <c r="G29" s="56"/>
      <c r="H29" s="106"/>
      <c r="I29" s="56"/>
      <c r="J29" s="110"/>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row>
    <row r="30" spans="1:104" ht="13.2" customHeight="1" x14ac:dyDescent="0.25">
      <c r="A30" s="56"/>
      <c r="B30" s="56"/>
      <c r="C30" s="56"/>
      <c r="D30" s="60"/>
      <c r="E30" s="56"/>
      <c r="F30" s="45"/>
      <c r="G30" s="56"/>
      <c r="H30" s="106"/>
      <c r="I30" s="56"/>
      <c r="J30" s="110"/>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row>
    <row r="31" spans="1:104" x14ac:dyDescent="0.25">
      <c r="A31" s="56"/>
      <c r="C31" s="56"/>
      <c r="D31" s="56"/>
      <c r="E31" s="56"/>
      <c r="F31" s="56"/>
      <c r="G31" s="56"/>
      <c r="H31" s="106"/>
      <c r="I31" s="56"/>
      <c r="J31" s="110"/>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row>
    <row r="32" spans="1:104" x14ac:dyDescent="0.25">
      <c r="A32" s="56"/>
      <c r="B32" s="43"/>
      <c r="C32" s="56"/>
      <c r="D32" s="56"/>
      <c r="E32" s="56"/>
      <c r="F32" s="56"/>
      <c r="G32" s="56"/>
      <c r="H32" s="106"/>
      <c r="I32" s="56"/>
      <c r="J32" s="110"/>
      <c r="K32" s="56"/>
      <c r="L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row>
    <row r="33" spans="1:103" x14ac:dyDescent="0.25">
      <c r="A33" s="56"/>
      <c r="B33" s="213"/>
      <c r="C33" s="56"/>
      <c r="D33" s="56"/>
      <c r="E33" s="56"/>
      <c r="F33" s="95"/>
      <c r="G33" s="56"/>
      <c r="H33" s="106"/>
      <c r="I33" s="56"/>
      <c r="J33" s="110"/>
      <c r="K33" s="56"/>
      <c r="L33" s="59"/>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row>
    <row r="34" spans="1:103" ht="15" customHeight="1" x14ac:dyDescent="0.25">
      <c r="A34" s="56"/>
      <c r="B34" s="93" t="s">
        <v>67</v>
      </c>
      <c r="C34" s="94"/>
      <c r="D34" s="94"/>
      <c r="E34" s="96"/>
      <c r="F34" s="97"/>
      <c r="G34" s="96"/>
      <c r="H34" s="108"/>
      <c r="I34" s="96"/>
      <c r="J34" s="113"/>
      <c r="K34" s="96"/>
      <c r="L34" s="62"/>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row>
    <row r="35" spans="1:103" x14ac:dyDescent="0.25">
      <c r="A35" s="56"/>
      <c r="B35" s="56"/>
      <c r="C35" s="56"/>
      <c r="D35" s="56"/>
      <c r="E35" s="56"/>
      <c r="F35" s="95"/>
      <c r="G35" s="56"/>
      <c r="H35" s="106"/>
      <c r="I35" s="56"/>
      <c r="J35" s="110"/>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row>
    <row r="36" spans="1:103" x14ac:dyDescent="0.25">
      <c r="A36" s="56"/>
      <c r="B36" s="56"/>
      <c r="C36" s="56"/>
      <c r="D36" s="56"/>
      <c r="E36" s="56"/>
      <c r="F36" s="56"/>
      <c r="G36" s="56"/>
      <c r="H36" s="106"/>
      <c r="I36" s="56"/>
      <c r="J36" s="110"/>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row>
    <row r="37" spans="1:103" x14ac:dyDescent="0.25">
      <c r="A37" s="56"/>
      <c r="B37" s="56"/>
      <c r="C37" s="56"/>
      <c r="D37" s="56"/>
      <c r="E37" s="56"/>
      <c r="F37" s="56"/>
      <c r="G37" s="56"/>
      <c r="H37" s="106"/>
      <c r="I37" s="56"/>
      <c r="J37" s="110"/>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row>
    <row r="38" spans="1:103" x14ac:dyDescent="0.25">
      <c r="A38" s="56"/>
      <c r="B38" s="56"/>
      <c r="C38" s="56"/>
      <c r="D38" s="56"/>
      <c r="E38" s="56"/>
      <c r="F38" s="56"/>
      <c r="G38" s="56"/>
      <c r="H38" s="106"/>
      <c r="I38" s="56"/>
      <c r="J38" s="110"/>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row>
    <row r="39" spans="1:103" x14ac:dyDescent="0.25">
      <c r="A39" s="56"/>
      <c r="B39" s="56"/>
      <c r="C39" s="56"/>
      <c r="D39" s="56"/>
      <c r="E39" s="56"/>
      <c r="F39" s="56"/>
      <c r="G39" s="56"/>
      <c r="H39" s="106"/>
      <c r="I39" s="56"/>
      <c r="J39" s="110"/>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row>
    <row r="40" spans="1:103" x14ac:dyDescent="0.25">
      <c r="A40" s="56"/>
      <c r="B40" s="56"/>
      <c r="C40" s="56"/>
      <c r="D40" s="56"/>
      <c r="E40" s="56"/>
      <c r="F40" s="56"/>
      <c r="G40" s="56"/>
      <c r="H40" s="106"/>
      <c r="I40" s="56"/>
      <c r="J40" s="110"/>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row>
    <row r="41" spans="1:103" x14ac:dyDescent="0.25">
      <c r="A41" s="56"/>
      <c r="B41" s="56"/>
      <c r="C41" s="56"/>
      <c r="D41" s="56"/>
      <c r="E41" s="56"/>
      <c r="F41" s="56"/>
      <c r="G41" s="56"/>
      <c r="H41" s="106"/>
      <c r="I41" s="56"/>
      <c r="J41" s="110"/>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row>
    <row r="42" spans="1:103" x14ac:dyDescent="0.25">
      <c r="A42" s="56"/>
      <c r="B42" s="56"/>
      <c r="C42" s="56"/>
      <c r="D42" s="56"/>
      <c r="E42" s="56"/>
      <c r="F42" s="56"/>
      <c r="G42" s="56"/>
      <c r="H42" s="106"/>
      <c r="I42" s="56"/>
      <c r="J42" s="110"/>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row>
    <row r="43" spans="1:103" x14ac:dyDescent="0.25">
      <c r="A43" s="56"/>
      <c r="B43" s="56"/>
      <c r="C43" s="56"/>
      <c r="D43" s="56"/>
      <c r="E43" s="56"/>
      <c r="F43" s="56"/>
      <c r="G43" s="56"/>
      <c r="H43" s="106"/>
      <c r="I43" s="56"/>
      <c r="J43" s="110"/>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row>
    <row r="44" spans="1:103" x14ac:dyDescent="0.25">
      <c r="A44" s="56"/>
      <c r="B44" s="56"/>
      <c r="C44" s="56"/>
      <c r="D44" s="56"/>
      <c r="E44" s="56"/>
      <c r="F44" s="56"/>
      <c r="G44" s="56"/>
      <c r="H44" s="106"/>
      <c r="I44" s="56"/>
      <c r="J44" s="110"/>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row>
    <row r="45" spans="1:103" x14ac:dyDescent="0.25">
      <c r="A45" s="56"/>
      <c r="B45" s="56"/>
      <c r="C45" s="56"/>
      <c r="D45" s="56"/>
      <c r="E45" s="56"/>
      <c r="F45" s="56"/>
      <c r="G45" s="56"/>
      <c r="H45" s="106"/>
      <c r="I45" s="56"/>
      <c r="J45" s="110"/>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row>
    <row r="46" spans="1:103" x14ac:dyDescent="0.25">
      <c r="A46" s="56"/>
      <c r="B46" s="56"/>
      <c r="C46" s="56"/>
      <c r="D46" s="56"/>
      <c r="E46" s="56"/>
      <c r="F46" s="56"/>
      <c r="G46" s="56"/>
      <c r="H46" s="106"/>
      <c r="I46" s="56"/>
      <c r="J46" s="110"/>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row>
    <row r="47" spans="1:103" x14ac:dyDescent="0.25">
      <c r="A47" s="56"/>
      <c r="B47" s="56"/>
      <c r="C47" s="56"/>
      <c r="D47" s="56"/>
      <c r="E47" s="56"/>
      <c r="F47" s="56"/>
      <c r="G47" s="56"/>
      <c r="H47" s="106"/>
      <c r="I47" s="56"/>
      <c r="J47" s="110"/>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row>
    <row r="48" spans="1:103" x14ac:dyDescent="0.25">
      <c r="A48" s="56"/>
      <c r="B48" s="56"/>
      <c r="C48" s="56"/>
      <c r="D48" s="56"/>
      <c r="E48" s="56"/>
      <c r="F48" s="56"/>
      <c r="G48" s="56"/>
      <c r="H48" s="106"/>
      <c r="I48" s="56"/>
      <c r="J48" s="110"/>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row>
    <row r="49" spans="1:103" x14ac:dyDescent="0.25">
      <c r="A49" s="56"/>
      <c r="B49" s="56"/>
      <c r="C49" s="56"/>
      <c r="D49" s="56"/>
      <c r="E49" s="56"/>
      <c r="F49" s="56"/>
      <c r="G49" s="56"/>
      <c r="H49" s="106"/>
      <c r="I49" s="56"/>
      <c r="J49" s="110"/>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row>
    <row r="50" spans="1:103" x14ac:dyDescent="0.25">
      <c r="A50" s="56"/>
      <c r="B50" s="56"/>
      <c r="C50" s="56"/>
      <c r="D50" s="56"/>
      <c r="E50" s="56"/>
      <c r="F50" s="56"/>
      <c r="G50" s="56"/>
      <c r="H50" s="106"/>
      <c r="I50" s="56"/>
      <c r="J50" s="110"/>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row>
    <row r="51" spans="1:103" x14ac:dyDescent="0.25">
      <c r="A51" s="56"/>
      <c r="B51" s="56"/>
      <c r="C51" s="56"/>
      <c r="D51" s="56"/>
      <c r="E51" s="56"/>
      <c r="F51" s="56"/>
      <c r="G51" s="56"/>
      <c r="H51" s="106"/>
      <c r="I51" s="56"/>
      <c r="J51" s="110"/>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row>
    <row r="52" spans="1:103" x14ac:dyDescent="0.25">
      <c r="A52" s="56"/>
      <c r="B52" s="56"/>
      <c r="C52" s="56"/>
      <c r="D52" s="56"/>
      <c r="E52" s="56"/>
      <c r="F52" s="56"/>
      <c r="G52" s="56"/>
      <c r="H52" s="106"/>
      <c r="I52" s="56"/>
      <c r="J52" s="110"/>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row>
    <row r="53" spans="1:103" x14ac:dyDescent="0.25">
      <c r="A53" s="56"/>
      <c r="B53" s="56"/>
      <c r="C53" s="56"/>
      <c r="D53" s="56"/>
      <c r="E53" s="56"/>
      <c r="F53" s="56"/>
      <c r="G53" s="56"/>
      <c r="H53" s="106"/>
      <c r="I53" s="56"/>
      <c r="J53" s="110"/>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row>
    <row r="54" spans="1:103" x14ac:dyDescent="0.25">
      <c r="A54" s="56"/>
      <c r="B54" s="56"/>
      <c r="C54" s="56"/>
      <c r="D54" s="56"/>
      <c r="E54" s="56"/>
      <c r="F54" s="56"/>
      <c r="G54" s="56"/>
      <c r="H54" s="106"/>
      <c r="I54" s="56"/>
      <c r="J54" s="110"/>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row>
    <row r="55" spans="1:103" x14ac:dyDescent="0.25">
      <c r="A55" s="56"/>
      <c r="B55" s="56"/>
      <c r="C55" s="56"/>
      <c r="D55" s="56"/>
      <c r="E55" s="56"/>
      <c r="F55" s="56"/>
      <c r="G55" s="56"/>
      <c r="H55" s="106"/>
      <c r="I55" s="56"/>
      <c r="J55" s="110"/>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row>
    <row r="56" spans="1:103" x14ac:dyDescent="0.25">
      <c r="A56" s="56"/>
      <c r="B56" s="56"/>
      <c r="C56" s="56"/>
      <c r="D56" s="56"/>
      <c r="E56" s="56"/>
      <c r="F56" s="56"/>
      <c r="G56" s="56"/>
      <c r="H56" s="106"/>
      <c r="I56" s="56"/>
      <c r="J56" s="110"/>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row>
    <row r="57" spans="1:103" x14ac:dyDescent="0.25">
      <c r="A57" s="56"/>
      <c r="B57" s="56"/>
      <c r="C57" s="56"/>
      <c r="D57" s="56"/>
      <c r="E57" s="56"/>
      <c r="F57" s="56"/>
      <c r="G57" s="56"/>
      <c r="H57" s="106"/>
      <c r="I57" s="56"/>
      <c r="J57" s="110"/>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row>
    <row r="58" spans="1:103" x14ac:dyDescent="0.25">
      <c r="A58" s="56"/>
      <c r="B58" s="56"/>
      <c r="C58" s="56"/>
      <c r="D58" s="56"/>
      <c r="E58" s="56"/>
      <c r="F58" s="56"/>
      <c r="G58" s="56"/>
      <c r="H58" s="106"/>
      <c r="I58" s="56"/>
      <c r="J58" s="110"/>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row>
    <row r="59" spans="1:103" x14ac:dyDescent="0.25">
      <c r="A59" s="56"/>
      <c r="B59" s="56"/>
      <c r="C59" s="56"/>
      <c r="D59" s="56"/>
      <c r="E59" s="56"/>
      <c r="F59" s="56"/>
      <c r="G59" s="56"/>
      <c r="H59" s="106"/>
      <c r="I59" s="56"/>
      <c r="J59" s="110"/>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row>
    <row r="60" spans="1:103" x14ac:dyDescent="0.25">
      <c r="A60" s="56"/>
      <c r="B60" s="56"/>
      <c r="C60" s="56"/>
      <c r="D60" s="56"/>
      <c r="E60" s="56"/>
      <c r="F60" s="56"/>
      <c r="G60" s="56"/>
      <c r="H60" s="106"/>
      <c r="I60" s="56"/>
      <c r="J60" s="110"/>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row>
    <row r="61" spans="1:103" x14ac:dyDescent="0.25">
      <c r="A61" s="56"/>
      <c r="B61" s="56"/>
      <c r="C61" s="56"/>
      <c r="D61" s="56"/>
      <c r="E61" s="56"/>
      <c r="F61" s="56"/>
      <c r="G61" s="56"/>
      <c r="H61" s="106"/>
      <c r="I61" s="56"/>
      <c r="J61" s="110"/>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row>
    <row r="62" spans="1:103" x14ac:dyDescent="0.25">
      <c r="A62" s="56"/>
      <c r="B62" s="56"/>
      <c r="C62" s="56"/>
      <c r="D62" s="56"/>
      <c r="E62" s="56"/>
      <c r="F62" s="56"/>
      <c r="G62" s="56"/>
      <c r="H62" s="106"/>
      <c r="I62" s="56"/>
      <c r="J62" s="110"/>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row>
    <row r="63" spans="1:103" x14ac:dyDescent="0.25">
      <c r="A63" s="56"/>
      <c r="B63" s="56"/>
      <c r="C63" s="56"/>
      <c r="D63" s="56"/>
      <c r="E63" s="56"/>
      <c r="F63" s="56"/>
      <c r="G63" s="56"/>
      <c r="H63" s="106"/>
      <c r="I63" s="56"/>
      <c r="J63" s="110"/>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row>
    <row r="64" spans="1:103" x14ac:dyDescent="0.25">
      <c r="A64" s="56"/>
      <c r="B64" s="56"/>
      <c r="C64" s="56"/>
      <c r="D64" s="56"/>
      <c r="E64" s="56"/>
      <c r="F64" s="56"/>
      <c r="G64" s="56"/>
      <c r="H64" s="106"/>
      <c r="I64" s="56"/>
      <c r="J64" s="110"/>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row>
    <row r="65" spans="1:103" x14ac:dyDescent="0.25">
      <c r="A65" s="56"/>
      <c r="B65" s="56"/>
      <c r="C65" s="56"/>
      <c r="D65" s="56"/>
      <c r="E65" s="56"/>
      <c r="F65" s="56"/>
      <c r="G65" s="56"/>
      <c r="H65" s="106"/>
      <c r="I65" s="56"/>
      <c r="J65" s="110"/>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row>
    <row r="66" spans="1:103" x14ac:dyDescent="0.25">
      <c r="A66" s="56"/>
      <c r="B66" s="56"/>
      <c r="C66" s="56"/>
      <c r="D66" s="56"/>
      <c r="E66" s="56"/>
      <c r="F66" s="56"/>
      <c r="G66" s="56"/>
      <c r="H66" s="106"/>
      <c r="I66" s="56"/>
      <c r="J66" s="110"/>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row>
    <row r="67" spans="1:103" x14ac:dyDescent="0.25">
      <c r="A67" s="56"/>
      <c r="B67" s="56"/>
      <c r="C67" s="56"/>
      <c r="D67" s="56"/>
      <c r="E67" s="56"/>
      <c r="F67" s="56"/>
      <c r="G67" s="56"/>
      <c r="H67" s="106"/>
      <c r="I67" s="56"/>
      <c r="J67" s="110"/>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row>
    <row r="68" spans="1:103" x14ac:dyDescent="0.25">
      <c r="A68" s="56"/>
      <c r="B68" s="56"/>
      <c r="C68" s="56"/>
      <c r="D68" s="56"/>
      <c r="E68" s="56"/>
      <c r="F68" s="56"/>
      <c r="G68" s="56"/>
      <c r="H68" s="106"/>
      <c r="I68" s="56"/>
      <c r="J68" s="110"/>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row>
    <row r="69" spans="1:103" x14ac:dyDescent="0.25">
      <c r="A69" s="56"/>
      <c r="B69" s="56"/>
      <c r="C69" s="56"/>
      <c r="D69" s="56"/>
      <c r="E69" s="56"/>
      <c r="F69" s="56"/>
      <c r="G69" s="56"/>
      <c r="H69" s="106"/>
      <c r="I69" s="56"/>
      <c r="J69" s="110"/>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row>
    <row r="70" spans="1:103" x14ac:dyDescent="0.25">
      <c r="A70" s="56"/>
      <c r="B70" s="56"/>
      <c r="C70" s="56"/>
      <c r="D70" s="56"/>
      <c r="E70" s="56"/>
      <c r="F70" s="56"/>
      <c r="G70" s="56"/>
      <c r="H70" s="106"/>
      <c r="I70" s="56"/>
      <c r="J70" s="110"/>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row>
    <row r="71" spans="1:103" x14ac:dyDescent="0.25">
      <c r="A71" s="56"/>
      <c r="B71" s="56"/>
      <c r="C71" s="56"/>
      <c r="D71" s="56"/>
      <c r="E71" s="56"/>
      <c r="F71" s="56"/>
      <c r="G71" s="56"/>
      <c r="H71" s="106"/>
      <c r="I71" s="56"/>
      <c r="J71" s="110"/>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row>
    <row r="72" spans="1:103" x14ac:dyDescent="0.25">
      <c r="A72" s="56"/>
      <c r="B72" s="56"/>
      <c r="C72" s="56"/>
      <c r="D72" s="56"/>
      <c r="E72" s="56"/>
      <c r="F72" s="56"/>
      <c r="G72" s="56"/>
      <c r="H72" s="106"/>
      <c r="I72" s="56"/>
      <c r="J72" s="110"/>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row>
    <row r="73" spans="1:103" x14ac:dyDescent="0.25">
      <c r="A73" s="56"/>
      <c r="B73" s="56"/>
      <c r="C73" s="56"/>
      <c r="D73" s="56"/>
      <c r="E73" s="56"/>
      <c r="F73" s="56"/>
      <c r="G73" s="56"/>
      <c r="H73" s="106"/>
      <c r="I73" s="56"/>
      <c r="J73" s="110"/>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row>
    <row r="74" spans="1:103" x14ac:dyDescent="0.25">
      <c r="A74" s="56"/>
      <c r="B74" s="56"/>
      <c r="C74" s="56"/>
      <c r="D74" s="56"/>
      <c r="E74" s="56"/>
      <c r="F74" s="56"/>
      <c r="G74" s="56"/>
      <c r="H74" s="106"/>
      <c r="I74" s="56"/>
      <c r="J74" s="110"/>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row>
    <row r="75" spans="1:103" x14ac:dyDescent="0.25">
      <c r="A75" s="56"/>
      <c r="B75" s="56"/>
      <c r="C75" s="56"/>
      <c r="D75" s="56"/>
      <c r="E75" s="56"/>
      <c r="F75" s="56"/>
      <c r="G75" s="56"/>
      <c r="H75" s="106"/>
      <c r="I75" s="56"/>
      <c r="J75" s="110"/>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row>
    <row r="76" spans="1:103" x14ac:dyDescent="0.25">
      <c r="A76" s="56"/>
      <c r="B76" s="56"/>
      <c r="C76" s="56"/>
      <c r="D76" s="56"/>
      <c r="E76" s="56"/>
      <c r="F76" s="56"/>
      <c r="G76" s="56"/>
      <c r="H76" s="106"/>
      <c r="I76" s="56"/>
      <c r="J76" s="110"/>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row>
    <row r="77" spans="1:103" x14ac:dyDescent="0.25">
      <c r="A77" s="56"/>
      <c r="B77" s="56"/>
      <c r="C77" s="56"/>
      <c r="D77" s="56"/>
      <c r="E77" s="56"/>
      <c r="F77" s="56"/>
      <c r="G77" s="56"/>
      <c r="H77" s="106"/>
      <c r="I77" s="56"/>
      <c r="J77" s="110"/>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row>
    <row r="78" spans="1:103" x14ac:dyDescent="0.25">
      <c r="A78" s="56"/>
      <c r="B78" s="56"/>
      <c r="C78" s="56"/>
      <c r="D78" s="56"/>
      <c r="E78" s="56"/>
      <c r="F78" s="56"/>
      <c r="G78" s="56"/>
      <c r="H78" s="106"/>
      <c r="I78" s="56"/>
      <c r="J78" s="110"/>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row>
    <row r="79" spans="1:103" x14ac:dyDescent="0.25">
      <c r="A79" s="56"/>
      <c r="B79" s="56"/>
      <c r="C79" s="56"/>
      <c r="D79" s="56"/>
      <c r="E79" s="56"/>
      <c r="F79" s="56"/>
      <c r="G79" s="56"/>
      <c r="H79" s="106"/>
      <c r="I79" s="56"/>
      <c r="J79" s="110"/>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row>
    <row r="80" spans="1:103" x14ac:dyDescent="0.25">
      <c r="A80" s="56"/>
      <c r="B80" s="56"/>
      <c r="C80" s="56"/>
      <c r="D80" s="56"/>
      <c r="E80" s="56"/>
      <c r="F80" s="56"/>
      <c r="G80" s="56"/>
      <c r="H80" s="106"/>
      <c r="I80" s="56"/>
      <c r="J80" s="110"/>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row>
    <row r="81" spans="1:103" x14ac:dyDescent="0.25">
      <c r="A81" s="56"/>
      <c r="B81" s="56"/>
      <c r="C81" s="56"/>
      <c r="D81" s="56"/>
      <c r="E81" s="56"/>
      <c r="F81" s="56"/>
      <c r="G81" s="56"/>
      <c r="H81" s="106"/>
      <c r="I81" s="56"/>
      <c r="J81" s="110"/>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row>
    <row r="82" spans="1:103" x14ac:dyDescent="0.25">
      <c r="A82" s="56"/>
      <c r="B82" s="56"/>
      <c r="C82" s="56"/>
      <c r="D82" s="56"/>
      <c r="E82" s="56"/>
      <c r="F82" s="56"/>
      <c r="G82" s="56"/>
      <c r="H82" s="106"/>
      <c r="I82" s="56"/>
      <c r="J82" s="110"/>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row>
    <row r="83" spans="1:103" x14ac:dyDescent="0.25">
      <c r="A83" s="56"/>
      <c r="B83" s="56"/>
      <c r="C83" s="56"/>
      <c r="D83" s="56"/>
      <c r="E83" s="56"/>
      <c r="F83" s="56"/>
      <c r="G83" s="56"/>
      <c r="H83" s="106"/>
      <c r="I83" s="56"/>
      <c r="J83" s="110"/>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row>
    <row r="84" spans="1:103" x14ac:dyDescent="0.25">
      <c r="A84" s="56"/>
      <c r="B84" s="56"/>
      <c r="C84" s="56"/>
      <c r="D84" s="56"/>
      <c r="E84" s="56"/>
      <c r="F84" s="56"/>
      <c r="G84" s="56"/>
      <c r="H84" s="106"/>
      <c r="I84" s="56"/>
      <c r="J84" s="110"/>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row>
    <row r="85" spans="1:103" x14ac:dyDescent="0.25">
      <c r="A85" s="56"/>
      <c r="B85" s="56"/>
      <c r="C85" s="56"/>
      <c r="D85" s="56"/>
      <c r="E85" s="56"/>
      <c r="F85" s="56"/>
      <c r="G85" s="56"/>
      <c r="H85" s="106"/>
      <c r="I85" s="56"/>
      <c r="J85" s="110"/>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row>
    <row r="86" spans="1:103" x14ac:dyDescent="0.25">
      <c r="A86" s="56"/>
      <c r="B86" s="56"/>
      <c r="C86" s="56"/>
      <c r="D86" s="56"/>
      <c r="E86" s="56"/>
      <c r="F86" s="56"/>
      <c r="G86" s="56"/>
      <c r="H86" s="106"/>
      <c r="I86" s="56"/>
      <c r="J86" s="110"/>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row>
    <row r="87" spans="1:103" x14ac:dyDescent="0.25">
      <c r="A87" s="56"/>
      <c r="B87" s="56"/>
      <c r="C87" s="56"/>
      <c r="D87" s="56"/>
      <c r="E87" s="56"/>
      <c r="F87" s="56"/>
      <c r="G87" s="56"/>
      <c r="H87" s="106"/>
      <c r="I87" s="56"/>
      <c r="J87" s="110"/>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row>
    <row r="88" spans="1:103" x14ac:dyDescent="0.25">
      <c r="A88" s="56"/>
      <c r="B88" s="56"/>
      <c r="C88" s="56"/>
      <c r="D88" s="56"/>
      <c r="E88" s="56"/>
      <c r="F88" s="56"/>
      <c r="G88" s="56"/>
      <c r="H88" s="106"/>
      <c r="I88" s="56"/>
      <c r="J88" s="110"/>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row>
    <row r="89" spans="1:103" x14ac:dyDescent="0.25">
      <c r="A89" s="56"/>
      <c r="B89" s="56"/>
      <c r="C89" s="56"/>
      <c r="D89" s="56"/>
      <c r="E89" s="56"/>
      <c r="F89" s="56"/>
      <c r="G89" s="56"/>
      <c r="H89" s="106"/>
      <c r="I89" s="56"/>
      <c r="J89" s="110"/>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row>
    <row r="90" spans="1:103" x14ac:dyDescent="0.25">
      <c r="A90" s="56"/>
      <c r="B90" s="56"/>
      <c r="C90" s="56"/>
      <c r="D90" s="56"/>
      <c r="E90" s="56"/>
      <c r="F90" s="56"/>
      <c r="G90" s="56"/>
      <c r="H90" s="106"/>
      <c r="I90" s="56"/>
      <c r="J90" s="110"/>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row>
    <row r="91" spans="1:103" x14ac:dyDescent="0.25">
      <c r="A91" s="56"/>
      <c r="B91" s="56"/>
      <c r="C91" s="56"/>
      <c r="D91" s="56"/>
      <c r="E91" s="56"/>
      <c r="F91" s="56"/>
      <c r="G91" s="56"/>
      <c r="H91" s="106"/>
      <c r="I91" s="56"/>
      <c r="J91" s="110"/>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row>
    <row r="92" spans="1:103" x14ac:dyDescent="0.25">
      <c r="A92" s="56"/>
      <c r="B92" s="56"/>
      <c r="C92" s="56"/>
      <c r="D92" s="56"/>
      <c r="E92" s="56"/>
      <c r="F92" s="56"/>
      <c r="G92" s="56"/>
      <c r="H92" s="106"/>
      <c r="I92" s="56"/>
      <c r="J92" s="110"/>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row>
    <row r="93" spans="1:103" x14ac:dyDescent="0.25">
      <c r="A93" s="56"/>
      <c r="B93" s="56"/>
      <c r="C93" s="56"/>
      <c r="D93" s="56"/>
      <c r="E93" s="56"/>
      <c r="F93" s="56"/>
      <c r="G93" s="56"/>
      <c r="H93" s="106"/>
      <c r="I93" s="56"/>
      <c r="J93" s="110"/>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row>
  </sheetData>
  <sheetProtection algorithmName="SHA-512" hashValue="XAFEfW9ADU98neD5EC4L4QxhBW7nZ+Bl1RmtwKWdCbhPAO7vgONde3NHKL+rE8oiCEAcgBVoll5gSIxnSaeovw==" saltValue="xDLbBC5mWPTix0UAetGtBQ==" spinCount="100000" sheet="1" selectLockedCells="1"/>
  <customSheetViews>
    <customSheetView guid="{9D84F4CB-A17A-46E3-B9A5-A9FF93BD3E99}" scale="93" showGridLines="0">
      <selection activeCell="B37" sqref="B37"/>
      <pageMargins left="0.70866141732283472" right="0.70866141732283472" top="0.78740157480314965" bottom="0.78740157480314965" header="0.31496062992125984" footer="0.31496062992125984"/>
      <pageSetup paperSize="9" orientation="portrait" r:id="rId1"/>
    </customSheetView>
  </customSheetViews>
  <conditionalFormatting sqref="F20">
    <cfRule type="cellIs" dxfId="25" priority="6" operator="equal">
      <formula>$D$20</formula>
    </cfRule>
    <cfRule type="cellIs" dxfId="24" priority="21" operator="between">
      <formula>$H$20</formula>
      <formula>$J$20</formula>
    </cfRule>
    <cfRule type="cellIs" dxfId="23" priority="33" operator="notBetween">
      <formula>$H$20</formula>
      <formula>$J$20</formula>
    </cfRule>
  </conditionalFormatting>
  <conditionalFormatting sqref="F24">
    <cfRule type="cellIs" dxfId="22" priority="7" operator="between">
      <formula>$H$24</formula>
      <formula>$J$24</formula>
    </cfRule>
    <cfRule type="cellIs" dxfId="21" priority="20" operator="notBetween">
      <formula>2000</formula>
      <formula>$J$24</formula>
    </cfRule>
  </conditionalFormatting>
  <conditionalFormatting sqref="F23">
    <cfRule type="cellIs" dxfId="20" priority="8" operator="between">
      <formula>$H$23</formula>
      <formula>$J$23</formula>
    </cfRule>
    <cfRule type="cellIs" dxfId="19" priority="18" operator="notBetween">
      <formula>$H$23</formula>
      <formula>$J$23</formula>
    </cfRule>
  </conditionalFormatting>
  <dataValidations count="1">
    <dataValidation type="list" allowBlank="1" showInputMessage="1" showErrorMessage="1" sqref="F18">
      <formula1>DropdownListe</formula1>
    </dataValidation>
  </dataValidations>
  <hyperlinks>
    <hyperlink ref="L21" r:id="rId2"/>
    <hyperlink ref="L24" r:id="rId3" location="c205"/>
  </hyperlinks>
  <pageMargins left="0.70866141732283472" right="0.70866141732283472" top="0.78740157480314965" bottom="0.78740157480314965" header="0.31496062992125984" footer="0.31496062992125984"/>
  <pageSetup paperSize="9" orientation="portrait"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3" tint="0.79998168889431442"/>
  </sheetPr>
  <dimension ref="A1:AS41"/>
  <sheetViews>
    <sheetView showGridLines="0" zoomScaleNormal="100" workbookViewId="0">
      <selection activeCell="C28" sqref="C28"/>
    </sheetView>
  </sheetViews>
  <sheetFormatPr baseColWidth="10" defaultColWidth="11.44140625" defaultRowHeight="13.2" x14ac:dyDescent="0.25"/>
  <cols>
    <col min="1" max="1" width="2.6640625" style="4" customWidth="1"/>
    <col min="2" max="2" width="41.6640625" style="4" customWidth="1"/>
    <col min="3" max="3" width="13.33203125" style="5" customWidth="1"/>
    <col min="4" max="4" width="80.6640625" style="6" customWidth="1"/>
    <col min="5" max="5" width="10" style="4" customWidth="1"/>
    <col min="6" max="12" width="13.33203125" style="4" customWidth="1"/>
    <col min="13" max="16384" width="11.44140625" style="4"/>
  </cols>
  <sheetData>
    <row r="1" spans="1:10" ht="7.2" customHeight="1" x14ac:dyDescent="0.25">
      <c r="A1" s="10"/>
      <c r="B1" s="10"/>
      <c r="C1" s="8"/>
      <c r="D1" s="9"/>
      <c r="E1" s="10"/>
      <c r="F1" s="10"/>
      <c r="G1" s="10"/>
      <c r="H1" s="10"/>
      <c r="I1" s="10"/>
    </row>
    <row r="2" spans="1:10" ht="16.2" customHeight="1" x14ac:dyDescent="0.4">
      <c r="A2" s="10"/>
      <c r="B2" s="234" t="s">
        <v>191</v>
      </c>
      <c r="C2" s="25"/>
      <c r="D2" s="233"/>
      <c r="E2" s="18"/>
      <c r="F2" s="18"/>
      <c r="G2" s="18"/>
      <c r="H2" s="18"/>
      <c r="I2" s="18"/>
      <c r="J2" s="18"/>
    </row>
    <row r="3" spans="1:10" ht="16.2" customHeight="1" x14ac:dyDescent="0.25">
      <c r="A3" s="10"/>
      <c r="B3" s="167" t="s">
        <v>157</v>
      </c>
      <c r="C3" s="168"/>
      <c r="D3" s="169"/>
      <c r="E3" s="18"/>
      <c r="F3" s="18"/>
      <c r="G3" s="18"/>
      <c r="H3" s="18"/>
      <c r="I3" s="18"/>
      <c r="J3" s="18"/>
    </row>
    <row r="4" spans="1:10" ht="25.2" customHeight="1" x14ac:dyDescent="0.25">
      <c r="A4" s="10"/>
      <c r="B4" s="148" t="s">
        <v>222</v>
      </c>
      <c r="C4" s="8"/>
      <c r="D4" s="9"/>
      <c r="E4" s="18"/>
      <c r="F4" s="18"/>
      <c r="G4" s="18"/>
      <c r="H4" s="18"/>
      <c r="I4" s="18"/>
      <c r="J4" s="18"/>
    </row>
    <row r="5" spans="1:10" ht="7.2" customHeight="1" x14ac:dyDescent="0.25">
      <c r="A5" s="10"/>
      <c r="B5" s="10"/>
      <c r="C5" s="8"/>
      <c r="D5" s="9"/>
      <c r="E5" s="18"/>
      <c r="F5" s="18"/>
      <c r="G5" s="18"/>
      <c r="H5" s="18"/>
      <c r="I5" s="18"/>
      <c r="J5" s="18"/>
    </row>
    <row r="6" spans="1:10" ht="13.5" customHeight="1" x14ac:dyDescent="0.25">
      <c r="A6" s="10"/>
      <c r="B6" s="21" t="s">
        <v>167</v>
      </c>
      <c r="C6" s="22"/>
      <c r="D6" s="23"/>
      <c r="E6" s="18"/>
      <c r="F6" s="18"/>
      <c r="G6" s="18"/>
      <c r="H6" s="18"/>
      <c r="I6" s="18"/>
      <c r="J6" s="18"/>
    </row>
    <row r="7" spans="1:10" ht="7.2" customHeight="1" x14ac:dyDescent="0.25">
      <c r="A7" s="10"/>
      <c r="B7" s="10"/>
      <c r="C7" s="8"/>
      <c r="D7" s="9"/>
      <c r="E7" s="18"/>
      <c r="F7" s="18"/>
      <c r="G7" s="18"/>
      <c r="H7" s="18"/>
      <c r="I7" s="18"/>
      <c r="J7" s="18"/>
    </row>
    <row r="8" spans="1:10" ht="13.5" customHeight="1" x14ac:dyDescent="0.25">
      <c r="A8" s="10"/>
      <c r="B8" s="10" t="s">
        <v>223</v>
      </c>
      <c r="C8" s="13">
        <v>1.2</v>
      </c>
      <c r="D8" s="9" t="s">
        <v>7</v>
      </c>
      <c r="E8" s="207"/>
      <c r="F8" s="18"/>
      <c r="G8" s="18"/>
      <c r="H8" s="18"/>
      <c r="I8" s="18"/>
      <c r="J8" s="18"/>
    </row>
    <row r="9" spans="1:10" ht="7.2" customHeight="1" x14ac:dyDescent="0.25">
      <c r="A9" s="10"/>
      <c r="B9" s="10"/>
      <c r="C9" s="239"/>
      <c r="D9" s="9"/>
      <c r="E9" s="207"/>
      <c r="F9" s="18"/>
      <c r="G9" s="18"/>
      <c r="H9" s="18"/>
      <c r="I9" s="18"/>
      <c r="J9" s="18"/>
    </row>
    <row r="10" spans="1:10" ht="13.5" customHeight="1" x14ac:dyDescent="0.25">
      <c r="A10" s="10"/>
      <c r="B10" s="21" t="s">
        <v>168</v>
      </c>
      <c r="C10" s="22"/>
      <c r="D10" s="23"/>
      <c r="E10" s="207"/>
      <c r="F10" s="18"/>
      <c r="G10" s="18"/>
      <c r="H10" s="18"/>
      <c r="I10" s="18"/>
      <c r="J10" s="18"/>
    </row>
    <row r="11" spans="1:10" ht="7.2" customHeight="1" x14ac:dyDescent="0.25">
      <c r="A11" s="10"/>
      <c r="B11" s="12"/>
      <c r="C11" s="221"/>
      <c r="D11" s="47"/>
      <c r="E11" s="208"/>
      <c r="F11" s="18"/>
      <c r="G11" s="18"/>
      <c r="H11" s="18"/>
      <c r="I11" s="18"/>
      <c r="J11" s="18"/>
    </row>
    <row r="12" spans="1:10" ht="13.5" customHeight="1" x14ac:dyDescent="0.25">
      <c r="A12" s="10"/>
      <c r="B12" s="16" t="s">
        <v>169</v>
      </c>
      <c r="C12" s="124">
        <v>0.24</v>
      </c>
      <c r="D12" s="9" t="s">
        <v>7</v>
      </c>
      <c r="E12" s="208"/>
      <c r="F12" s="18"/>
      <c r="G12" s="18"/>
      <c r="H12" s="18"/>
      <c r="I12" s="18"/>
      <c r="J12" s="18"/>
    </row>
    <row r="13" spans="1:10" ht="13.5" customHeight="1" x14ac:dyDescent="0.25">
      <c r="A13" s="10"/>
      <c r="B13" s="16" t="s">
        <v>224</v>
      </c>
      <c r="C13" s="15">
        <v>3.5000000000000003E-2</v>
      </c>
      <c r="D13" s="9" t="s">
        <v>8</v>
      </c>
      <c r="E13" s="208"/>
      <c r="F13" s="18"/>
      <c r="G13" s="18"/>
      <c r="H13" s="18"/>
      <c r="I13" s="18"/>
      <c r="J13" s="18"/>
    </row>
    <row r="14" spans="1:10" ht="13.5" customHeight="1" x14ac:dyDescent="0.25">
      <c r="A14" s="10"/>
      <c r="B14" s="71" t="s">
        <v>3</v>
      </c>
      <c r="C14" s="19">
        <f>(1/C12-1/C8)*C13</f>
        <v>0.11666666666666668</v>
      </c>
      <c r="D14" s="20" t="s">
        <v>9</v>
      </c>
      <c r="E14" s="207"/>
      <c r="F14" s="18"/>
      <c r="G14" s="18"/>
      <c r="H14" s="18"/>
      <c r="I14" s="18"/>
      <c r="J14" s="18"/>
    </row>
    <row r="15" spans="1:10" ht="13.5" customHeight="1" x14ac:dyDescent="0.25">
      <c r="A15" s="10"/>
      <c r="B15" s="16" t="s">
        <v>14</v>
      </c>
      <c r="C15" s="14">
        <f>ROUNDUP(C14,2)</f>
        <v>0.12</v>
      </c>
      <c r="D15" s="9" t="s">
        <v>9</v>
      </c>
      <c r="E15" s="207"/>
      <c r="F15" s="18"/>
      <c r="G15" s="18"/>
      <c r="H15" s="18"/>
      <c r="I15" s="18"/>
      <c r="J15" s="18"/>
    </row>
    <row r="16" spans="1:10" ht="13.5" customHeight="1" x14ac:dyDescent="0.25">
      <c r="A16" s="10"/>
      <c r="B16" s="16" t="s">
        <v>225</v>
      </c>
      <c r="C16" s="13">
        <v>0.12</v>
      </c>
      <c r="D16" s="9" t="s">
        <v>9</v>
      </c>
      <c r="E16" s="207"/>
      <c r="F16" s="18"/>
      <c r="G16" s="18"/>
      <c r="H16" s="18"/>
      <c r="I16" s="18"/>
      <c r="J16" s="18"/>
    </row>
    <row r="17" spans="1:45" ht="13.5" customHeight="1" x14ac:dyDescent="0.25">
      <c r="A17" s="10"/>
      <c r="B17" s="16" t="s">
        <v>178</v>
      </c>
      <c r="C17" s="14">
        <f>1/(C16/C13+1/C8)</f>
        <v>0.23463687150837995</v>
      </c>
      <c r="D17" s="9" t="s">
        <v>7</v>
      </c>
      <c r="E17" s="18"/>
      <c r="F17" s="28"/>
      <c r="G17" s="28"/>
      <c r="H17" s="28"/>
      <c r="I17" s="28"/>
      <c r="J17" s="28"/>
      <c r="K17" s="189"/>
      <c r="L17" s="189"/>
      <c r="M17" s="189"/>
      <c r="N17" s="189"/>
      <c r="O17" s="189"/>
      <c r="P17" s="189"/>
      <c r="Q17" s="189"/>
      <c r="R17" s="189"/>
      <c r="S17" s="189"/>
    </row>
    <row r="18" spans="1:45" ht="7.2" customHeight="1" x14ac:dyDescent="0.25">
      <c r="A18" s="10"/>
      <c r="B18" s="136"/>
      <c r="C18" s="199"/>
      <c r="D18" s="142"/>
      <c r="E18" s="18"/>
      <c r="F18" s="28"/>
      <c r="G18" s="28"/>
      <c r="H18" s="28"/>
      <c r="I18" s="28"/>
      <c r="J18" s="28"/>
      <c r="K18" s="189"/>
      <c r="L18" s="189"/>
      <c r="M18" s="189"/>
      <c r="N18" s="189"/>
      <c r="O18" s="189"/>
      <c r="P18" s="189"/>
      <c r="Q18" s="189"/>
      <c r="R18" s="189"/>
      <c r="S18" s="189"/>
    </row>
    <row r="19" spans="1:45" ht="13.5" customHeight="1" x14ac:dyDescent="0.25">
      <c r="A19" s="10"/>
      <c r="B19" s="21" t="s">
        <v>170</v>
      </c>
      <c r="C19" s="22"/>
      <c r="D19" s="23"/>
      <c r="E19" s="18"/>
      <c r="F19" s="28"/>
      <c r="G19" s="28"/>
      <c r="H19" s="28"/>
      <c r="I19" s="28"/>
      <c r="J19" s="28"/>
      <c r="K19" s="190"/>
      <c r="L19" s="28"/>
      <c r="M19" s="28"/>
      <c r="N19" s="189"/>
      <c r="O19" s="189"/>
      <c r="P19" s="189"/>
      <c r="Q19" s="189"/>
      <c r="R19" s="189"/>
      <c r="S19" s="189"/>
    </row>
    <row r="20" spans="1:45" ht="7.2" customHeight="1" x14ac:dyDescent="0.25">
      <c r="A20" s="10"/>
      <c r="B20" s="7"/>
      <c r="C20" s="25"/>
      <c r="D20" s="9"/>
      <c r="E20" s="18"/>
      <c r="F20" s="28"/>
      <c r="G20" s="28"/>
      <c r="H20" s="28"/>
      <c r="I20" s="28"/>
      <c r="J20" s="28"/>
      <c r="K20" s="191"/>
      <c r="L20" s="189"/>
      <c r="M20" s="189"/>
      <c r="N20" s="189"/>
      <c r="O20" s="189"/>
      <c r="P20" s="189"/>
      <c r="Q20" s="189"/>
      <c r="R20" s="189"/>
      <c r="S20" s="189"/>
    </row>
    <row r="21" spans="1:45" ht="13.5" customHeight="1" x14ac:dyDescent="0.25">
      <c r="A21" s="10"/>
      <c r="B21" s="10" t="s">
        <v>101</v>
      </c>
      <c r="C21" s="286">
        <f>C8*Randbedingungen!F28*Randbedingungen!F20</f>
        <v>106.295328</v>
      </c>
      <c r="D21" s="9" t="s">
        <v>15</v>
      </c>
      <c r="E21" s="18"/>
      <c r="F21" s="28"/>
      <c r="G21" s="137"/>
      <c r="H21" s="142"/>
      <c r="I21" s="28"/>
      <c r="J21" s="134"/>
      <c r="K21" s="28"/>
      <c r="L21" s="189"/>
      <c r="M21" s="137"/>
      <c r="N21" s="142"/>
      <c r="O21" s="159"/>
      <c r="P21" s="137"/>
      <c r="Q21" s="142"/>
      <c r="R21" s="189"/>
      <c r="S21" s="189"/>
    </row>
    <row r="22" spans="1:45" ht="13.5" customHeight="1" x14ac:dyDescent="0.25">
      <c r="A22" s="10"/>
      <c r="B22" s="10" t="s">
        <v>102</v>
      </c>
      <c r="C22" s="286">
        <f>IF(C16=0,C21,C17*Randbedingungen!F29*Randbedingungen!F20)</f>
        <v>16.844017877094977</v>
      </c>
      <c r="D22" s="9" t="s">
        <v>15</v>
      </c>
      <c r="E22" s="18"/>
      <c r="F22" s="28"/>
      <c r="G22" s="137"/>
      <c r="H22" s="142"/>
      <c r="I22" s="28"/>
      <c r="J22" s="136"/>
      <c r="K22" s="28"/>
      <c r="L22" s="189"/>
      <c r="M22" s="137"/>
      <c r="N22" s="142"/>
      <c r="O22" s="159"/>
      <c r="P22" s="137"/>
      <c r="Q22" s="142"/>
      <c r="R22" s="189"/>
      <c r="S22" s="189"/>
    </row>
    <row r="23" spans="1:45" ht="13.5" customHeight="1" x14ac:dyDescent="0.25">
      <c r="A23" s="10"/>
      <c r="B23" s="10" t="s">
        <v>4</v>
      </c>
      <c r="C23" s="286">
        <f>C21-C22</f>
        <v>89.451310122905028</v>
      </c>
      <c r="D23" s="9" t="s">
        <v>15</v>
      </c>
      <c r="E23" s="18"/>
      <c r="F23" s="28"/>
      <c r="G23" s="137"/>
      <c r="H23" s="142"/>
      <c r="I23" s="28"/>
      <c r="J23" s="136"/>
      <c r="K23" s="28"/>
      <c r="L23" s="189"/>
      <c r="M23" s="137"/>
      <c r="N23" s="142"/>
      <c r="O23" s="159"/>
      <c r="P23" s="137"/>
      <c r="Q23" s="142"/>
      <c r="R23" s="189"/>
      <c r="S23" s="189"/>
    </row>
    <row r="24" spans="1:45" ht="13.5" customHeight="1" x14ac:dyDescent="0.25">
      <c r="A24" s="10"/>
      <c r="B24" s="196" t="s">
        <v>96</v>
      </c>
      <c r="C24" s="44" t="str">
        <f>IF($C$17-$C$12&lt;=0,"Ja","Nein")</f>
        <v>Ja</v>
      </c>
      <c r="D24" s="9" t="s">
        <v>16</v>
      </c>
      <c r="E24" s="127"/>
      <c r="F24" s="28"/>
      <c r="G24" s="192"/>
      <c r="H24" s="142"/>
      <c r="I24" s="28"/>
      <c r="J24" s="136"/>
      <c r="K24" s="28"/>
      <c r="L24" s="138"/>
      <c r="M24" s="28"/>
      <c r="N24" s="28"/>
      <c r="O24" s="189"/>
      <c r="P24" s="189"/>
      <c r="Q24" s="189"/>
      <c r="R24" s="189"/>
      <c r="S24" s="189"/>
    </row>
    <row r="25" spans="1:45" ht="7.2" customHeight="1" x14ac:dyDescent="0.25">
      <c r="A25" s="10"/>
      <c r="B25" s="12"/>
      <c r="C25" s="8"/>
      <c r="D25" s="9"/>
      <c r="E25" s="18"/>
      <c r="F25" s="28"/>
      <c r="G25" s="161"/>
      <c r="H25" s="142"/>
      <c r="I25" s="28"/>
      <c r="J25" s="134"/>
      <c r="K25" s="28"/>
      <c r="L25" s="139"/>
      <c r="M25" s="28"/>
      <c r="N25" s="28"/>
      <c r="O25" s="189"/>
      <c r="P25" s="189"/>
      <c r="Q25" s="189"/>
      <c r="R25" s="189"/>
      <c r="S25" s="189"/>
    </row>
    <row r="26" spans="1:45" ht="13.5" customHeight="1" x14ac:dyDescent="0.25">
      <c r="A26" s="130"/>
      <c r="B26" s="21" t="s">
        <v>206</v>
      </c>
      <c r="C26" s="153"/>
      <c r="D26" s="154"/>
      <c r="E26" s="132"/>
      <c r="F26" s="28"/>
      <c r="G26" s="160"/>
      <c r="H26" s="193"/>
      <c r="I26" s="159"/>
      <c r="J26" s="194"/>
      <c r="K26" s="159"/>
      <c r="L26" s="160"/>
      <c r="M26" s="159"/>
      <c r="N26" s="159"/>
      <c r="O26" s="189"/>
      <c r="P26" s="189"/>
      <c r="Q26" s="189"/>
      <c r="R26" s="189"/>
      <c r="S26" s="189"/>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row>
    <row r="27" spans="1:45" ht="7.2" customHeight="1" x14ac:dyDescent="0.25">
      <c r="A27" s="130"/>
      <c r="B27" s="130"/>
      <c r="C27" s="131"/>
      <c r="D27" s="157"/>
      <c r="E27" s="132"/>
      <c r="F27" s="28"/>
      <c r="G27" s="160"/>
      <c r="H27" s="193"/>
      <c r="I27" s="159"/>
      <c r="J27" s="194"/>
      <c r="K27" s="159"/>
      <c r="L27" s="160"/>
      <c r="M27" s="159"/>
      <c r="N27" s="159"/>
      <c r="O27" s="189"/>
      <c r="P27" s="189"/>
      <c r="Q27" s="189"/>
      <c r="R27" s="189"/>
      <c r="S27" s="189"/>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row>
    <row r="28" spans="1:45" ht="13.5" customHeight="1" x14ac:dyDescent="0.25">
      <c r="A28" s="130"/>
      <c r="B28" s="26" t="s">
        <v>226</v>
      </c>
      <c r="C28" s="287">
        <v>0</v>
      </c>
      <c r="D28" s="195" t="s">
        <v>136</v>
      </c>
      <c r="E28" s="205"/>
      <c r="F28" s="203"/>
      <c r="G28" s="196"/>
      <c r="H28" s="160"/>
      <c r="I28" s="159"/>
      <c r="J28" s="194"/>
      <c r="K28" s="159"/>
      <c r="L28" s="160"/>
      <c r="M28" s="159"/>
      <c r="N28" s="159"/>
      <c r="O28" s="189"/>
      <c r="P28" s="189"/>
      <c r="Q28" s="189"/>
      <c r="R28" s="189"/>
      <c r="S28" s="189"/>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row>
    <row r="29" spans="1:45" ht="13.5" customHeight="1" x14ac:dyDescent="0.25">
      <c r="A29" s="130"/>
      <c r="B29" s="10" t="s">
        <v>207</v>
      </c>
      <c r="C29" s="290">
        <f>C23*C28</f>
        <v>0</v>
      </c>
      <c r="D29" s="9" t="s">
        <v>99</v>
      </c>
      <c r="E29" s="132"/>
      <c r="F29" s="28"/>
      <c r="G29" s="137"/>
      <c r="H29" s="142"/>
      <c r="I29" s="28"/>
      <c r="J29" s="28"/>
      <c r="K29" s="189"/>
      <c r="L29" s="137"/>
      <c r="M29" s="142"/>
      <c r="N29" s="159"/>
      <c r="O29" s="28"/>
      <c r="P29" s="28"/>
      <c r="Q29" s="28"/>
      <c r="R29" s="28"/>
      <c r="S29" s="28"/>
      <c r="T29" s="18"/>
      <c r="U29" s="18"/>
      <c r="V29" s="18"/>
      <c r="W29" s="18"/>
      <c r="X29" s="18"/>
      <c r="Y29" s="18"/>
      <c r="Z29" s="18"/>
      <c r="AA29" s="18"/>
      <c r="AB29" s="18"/>
      <c r="AC29" s="18"/>
      <c r="AD29" s="18"/>
      <c r="AE29" s="18"/>
      <c r="AF29" s="98"/>
      <c r="AG29" s="98"/>
      <c r="AH29" s="98"/>
      <c r="AI29" s="98"/>
      <c r="AJ29" s="98"/>
      <c r="AK29" s="98"/>
      <c r="AL29" s="98"/>
      <c r="AM29" s="98"/>
      <c r="AN29" s="98"/>
      <c r="AO29" s="98"/>
      <c r="AP29" s="98"/>
      <c r="AQ29" s="98"/>
      <c r="AR29" s="98"/>
      <c r="AS29" s="98"/>
    </row>
    <row r="30" spans="1:45" x14ac:dyDescent="0.25">
      <c r="A30" s="130"/>
      <c r="B30" s="10"/>
      <c r="C30" s="10"/>
      <c r="D30" s="10"/>
      <c r="E30" s="132"/>
      <c r="F30" s="28"/>
      <c r="G30" s="189"/>
      <c r="H30" s="189"/>
      <c r="I30" s="28"/>
      <c r="J30" s="28"/>
      <c r="K30" s="189"/>
      <c r="L30" s="137"/>
      <c r="M30" s="142"/>
      <c r="N30" s="159"/>
      <c r="O30" s="28"/>
      <c r="P30" s="28"/>
      <c r="Q30" s="28"/>
      <c r="R30" s="28"/>
      <c r="S30" s="28"/>
      <c r="T30" s="18"/>
      <c r="U30" s="18"/>
      <c r="V30" s="18"/>
      <c r="W30" s="18"/>
      <c r="X30" s="18"/>
      <c r="Y30" s="18"/>
      <c r="Z30" s="18"/>
      <c r="AA30" s="18"/>
      <c r="AB30" s="18"/>
      <c r="AC30" s="18"/>
      <c r="AD30" s="18"/>
      <c r="AE30" s="18"/>
      <c r="AF30" s="98"/>
      <c r="AG30" s="98"/>
      <c r="AH30" s="98"/>
      <c r="AI30" s="98"/>
      <c r="AJ30" s="98"/>
      <c r="AK30" s="98"/>
      <c r="AL30" s="98"/>
      <c r="AM30" s="98"/>
      <c r="AN30" s="98"/>
      <c r="AO30" s="98"/>
      <c r="AP30" s="98"/>
      <c r="AQ30" s="98"/>
      <c r="AR30" s="98"/>
      <c r="AS30" s="98"/>
    </row>
    <row r="31" spans="1:45" x14ac:dyDescent="0.25">
      <c r="A31" s="10"/>
      <c r="B31" s="10"/>
      <c r="C31" s="8"/>
      <c r="D31" s="9"/>
      <c r="E31" s="98"/>
      <c r="F31" s="197"/>
      <c r="G31" s="28"/>
      <c r="H31" s="28"/>
      <c r="I31" s="28"/>
      <c r="J31" s="28"/>
      <c r="K31" s="28"/>
      <c r="L31" s="28"/>
      <c r="M31" s="28"/>
      <c r="N31" s="28"/>
      <c r="O31" s="28"/>
      <c r="P31" s="28"/>
      <c r="Q31" s="28"/>
      <c r="R31" s="28"/>
      <c r="S31" s="28"/>
      <c r="T31" s="18"/>
      <c r="U31" s="18"/>
      <c r="V31" s="18"/>
      <c r="W31" s="18"/>
      <c r="X31" s="18"/>
      <c r="Y31" s="18"/>
      <c r="Z31" s="18"/>
      <c r="AA31" s="18"/>
      <c r="AB31" s="18"/>
      <c r="AC31" s="18"/>
      <c r="AD31" s="18"/>
      <c r="AE31" s="18"/>
      <c r="AF31" s="98"/>
      <c r="AG31" s="98"/>
      <c r="AH31" s="98"/>
      <c r="AI31" s="98"/>
      <c r="AJ31" s="98"/>
      <c r="AK31" s="98"/>
      <c r="AL31" s="98"/>
      <c r="AM31" s="98"/>
      <c r="AN31" s="98"/>
      <c r="AO31" s="98"/>
      <c r="AP31" s="98"/>
      <c r="AQ31" s="98"/>
      <c r="AR31" s="98"/>
      <c r="AS31" s="98"/>
    </row>
    <row r="32" spans="1:45" ht="15" x14ac:dyDescent="0.25">
      <c r="A32" s="10"/>
      <c r="B32" s="152"/>
      <c r="C32" s="10"/>
      <c r="D32" s="10"/>
      <c r="E32" s="98"/>
      <c r="F32" s="72"/>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8"/>
      <c r="AG32" s="98"/>
      <c r="AH32" s="98"/>
      <c r="AI32" s="98"/>
      <c r="AJ32" s="98"/>
      <c r="AK32" s="98"/>
      <c r="AL32" s="98"/>
      <c r="AM32" s="98"/>
      <c r="AN32" s="98"/>
      <c r="AO32" s="98"/>
      <c r="AP32" s="98"/>
      <c r="AQ32" s="98"/>
      <c r="AR32" s="98"/>
      <c r="AS32" s="98"/>
    </row>
    <row r="33" spans="1:45" ht="15" x14ac:dyDescent="0.25">
      <c r="A33" s="10"/>
      <c r="B33" s="152"/>
      <c r="C33" s="46"/>
      <c r="D33" s="47"/>
      <c r="E33" s="98"/>
      <c r="F33" s="18"/>
      <c r="G33" s="18"/>
      <c r="H33" s="18"/>
      <c r="I33" s="18"/>
      <c r="J33" s="1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row>
    <row r="34" spans="1:45" ht="15" x14ac:dyDescent="0.25">
      <c r="A34" s="10"/>
      <c r="B34" s="152"/>
      <c r="C34" s="46"/>
      <c r="D34" s="47"/>
      <c r="E34" s="98"/>
      <c r="F34" s="72"/>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8"/>
      <c r="AG34" s="98"/>
      <c r="AH34" s="98"/>
      <c r="AI34" s="98"/>
      <c r="AJ34" s="98"/>
      <c r="AK34" s="98"/>
      <c r="AL34" s="98"/>
      <c r="AM34" s="98"/>
      <c r="AN34" s="98"/>
      <c r="AO34" s="98"/>
      <c r="AP34" s="98"/>
      <c r="AQ34" s="98"/>
      <c r="AR34" s="98"/>
      <c r="AS34" s="98"/>
    </row>
    <row r="35" spans="1:45" x14ac:dyDescent="0.25">
      <c r="A35" s="10"/>
      <c r="B35" s="49"/>
      <c r="C35" s="50"/>
      <c r="D35" s="47"/>
      <c r="E35" s="98"/>
      <c r="F35" s="18"/>
      <c r="G35" s="18"/>
      <c r="H35" s="18"/>
      <c r="I35" s="18"/>
      <c r="J35" s="1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row>
    <row r="36" spans="1:45" x14ac:dyDescent="0.25">
      <c r="A36" s="10"/>
      <c r="B36" s="12"/>
      <c r="C36" s="46"/>
      <c r="D36" s="47"/>
      <c r="E36" s="98"/>
      <c r="F36" s="18"/>
      <c r="G36" s="18"/>
      <c r="H36" s="18"/>
      <c r="I36" s="18"/>
      <c r="J36" s="1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row>
    <row r="37" spans="1:45" x14ac:dyDescent="0.25">
      <c r="A37" s="10"/>
      <c r="B37" s="12"/>
      <c r="C37" s="46"/>
      <c r="D37" s="47"/>
      <c r="E37" s="98"/>
      <c r="F37" s="18"/>
      <c r="G37" s="18"/>
      <c r="H37" s="99"/>
      <c r="I37" s="18"/>
      <c r="J37" s="1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row>
    <row r="38" spans="1:45" x14ac:dyDescent="0.25">
      <c r="A38" s="10"/>
      <c r="B38" s="12"/>
      <c r="C38" s="46"/>
      <c r="D38" s="47"/>
      <c r="E38" s="98"/>
      <c r="F38" s="18"/>
      <c r="G38" s="18"/>
      <c r="H38" s="18"/>
      <c r="I38" s="18"/>
      <c r="J38" s="1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row>
    <row r="39" spans="1:45" x14ac:dyDescent="0.25">
      <c r="A39" s="10"/>
      <c r="B39" s="12"/>
      <c r="C39" s="46"/>
      <c r="D39" s="47"/>
      <c r="E39" s="18"/>
      <c r="F39" s="18"/>
      <c r="G39" s="18"/>
      <c r="H39" s="18"/>
      <c r="I39" s="1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row>
    <row r="40" spans="1:45" x14ac:dyDescent="0.25">
      <c r="A40" s="10"/>
      <c r="B40" s="10"/>
      <c r="C40" s="8"/>
      <c r="D40" s="9"/>
      <c r="E40" s="10"/>
      <c r="F40" s="10"/>
      <c r="G40" s="10"/>
      <c r="H40" s="10"/>
      <c r="I40" s="10"/>
    </row>
    <row r="41" spans="1:45" x14ac:dyDescent="0.25">
      <c r="A41" s="10"/>
      <c r="B41" s="10"/>
      <c r="C41" s="8"/>
      <c r="D41" s="9"/>
      <c r="E41" s="10"/>
      <c r="F41" s="10"/>
      <c r="G41" s="10"/>
      <c r="H41" s="10"/>
      <c r="I41" s="10"/>
    </row>
  </sheetData>
  <sheetProtection algorithmName="SHA-512" hashValue="addxhB976keWefe2b4sXaawB22GfrvwBnHCVwL5ZvF06yHI4dgtAJuCsTx3cEZE079gIpfDFZmJLpf6Ss2ymtg==" saltValue="8t73YyVKDpp62AE5b/WbKQ==" spinCount="100000" sheet="1" selectLockedCells="1"/>
  <customSheetViews>
    <customSheetView guid="{9D84F4CB-A17A-46E3-B9A5-A9FF93BD3E99}" showGridLines="0" topLeftCell="A39">
      <selection activeCell="B37" sqref="B37"/>
      <pageMargins left="0.23622047244094491" right="0.23622047244094491" top="0.74803149606299213" bottom="0.74803149606299213" header="0.31496062992125984" footer="0.31496062992125984"/>
      <pageSetup paperSize="9" orientation="landscape" r:id="rId1"/>
      <headerFooter>
        <oddFooter xml:space="preserve">&amp;L&amp;"-,Fett"          &amp;T&amp;C&amp;D&amp;RSeite &amp;P      </oddFooter>
      </headerFooter>
    </customSheetView>
  </customSheetViews>
  <conditionalFormatting sqref="C16">
    <cfRule type="cellIs" dxfId="18" priority="19" operator="lessThan">
      <formula>+$C$15</formula>
    </cfRule>
  </conditionalFormatting>
  <conditionalFormatting sqref="C24">
    <cfRule type="cellIs" dxfId="17" priority="2" operator="equal">
      <formula>"Ja"</formula>
    </cfRule>
  </conditionalFormatting>
  <conditionalFormatting sqref="G24">
    <cfRule type="cellIs" dxfId="16" priority="1" operator="equal">
      <formula>"Ja"</formula>
    </cfRule>
  </conditionalFormatting>
  <dataValidations disablePrompts="1" count="1">
    <dataValidation type="list" allowBlank="1" showInputMessage="1" showErrorMessage="1" sqref="C18">
      <formula1>"Kostenfunktion, individuell"</formula1>
    </dataValidation>
  </dataValidations>
  <pageMargins left="0.23622047244094491" right="0.23622047244094491" top="0.74803149606299213" bottom="0.74803149606299213" header="0.31496062992125984" footer="0.31496062992125984"/>
  <pageSetup paperSize="9" orientation="landscape" r:id="rId2"/>
  <headerFooter>
    <oddFooter xml:space="preserve">&amp;L&amp;"-,Fett"          &amp;T&amp;C&amp;D&amp;RSeite &amp;P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3" tint="0.79998168889431442"/>
  </sheetPr>
  <dimension ref="A1:AR59"/>
  <sheetViews>
    <sheetView showGridLines="0" zoomScaleNormal="100" workbookViewId="0">
      <selection activeCell="C28" sqref="C28"/>
    </sheetView>
  </sheetViews>
  <sheetFormatPr baseColWidth="10" defaultColWidth="11.44140625" defaultRowHeight="13.2" x14ac:dyDescent="0.25"/>
  <cols>
    <col min="1" max="1" width="2.6640625" style="4" customWidth="1"/>
    <col min="2" max="2" width="41.6640625" style="4" customWidth="1"/>
    <col min="3" max="3" width="13.33203125" style="5" customWidth="1"/>
    <col min="4" max="4" width="80.6640625" style="6" customWidth="1"/>
    <col min="5" max="5" width="37.33203125" style="4" customWidth="1"/>
    <col min="6" max="11" width="13.33203125" style="4" customWidth="1"/>
    <col min="12" max="16384" width="11.44140625" style="4"/>
  </cols>
  <sheetData>
    <row r="1" spans="1:9" s="10" customFormat="1" ht="7.2" customHeight="1" x14ac:dyDescent="0.25">
      <c r="C1" s="8"/>
      <c r="D1" s="9"/>
    </row>
    <row r="2" spans="1:9" s="10" customFormat="1" ht="16.2" customHeight="1" x14ac:dyDescent="0.4">
      <c r="B2" s="234" t="s">
        <v>191</v>
      </c>
      <c r="C2" s="8"/>
      <c r="D2" s="9"/>
    </row>
    <row r="3" spans="1:9" s="148" customFormat="1" ht="16.2" customHeight="1" x14ac:dyDescent="0.3">
      <c r="B3" s="217" t="s">
        <v>160</v>
      </c>
      <c r="C3" s="170"/>
      <c r="D3" s="171"/>
    </row>
    <row r="4" spans="1:9" ht="25.2" customHeight="1" x14ac:dyDescent="0.25">
      <c r="A4" s="10"/>
      <c r="B4" s="148" t="s">
        <v>222</v>
      </c>
      <c r="C4" s="8"/>
      <c r="D4" s="9"/>
      <c r="E4" s="18"/>
      <c r="F4" s="18"/>
      <c r="G4" s="18"/>
      <c r="H4" s="18"/>
      <c r="I4" s="18"/>
    </row>
    <row r="5" spans="1:9" s="10" customFormat="1" ht="7.2" customHeight="1" x14ac:dyDescent="0.25">
      <c r="C5" s="8"/>
      <c r="D5" s="9"/>
    </row>
    <row r="6" spans="1:9" s="10" customFormat="1" ht="13.5" customHeight="1" x14ac:dyDescent="0.25">
      <c r="B6" s="21" t="s">
        <v>171</v>
      </c>
      <c r="C6" s="22"/>
      <c r="D6" s="23"/>
      <c r="E6" s="54"/>
    </row>
    <row r="7" spans="1:9" s="10" customFormat="1" ht="7.2" customHeight="1" x14ac:dyDescent="0.3">
      <c r="C7" s="8"/>
      <c r="D7" s="9"/>
      <c r="E7" s="292"/>
    </row>
    <row r="8" spans="1:9" s="10" customFormat="1" ht="13.5" customHeight="1" x14ac:dyDescent="0.25">
      <c r="B8" s="10" t="s">
        <v>227</v>
      </c>
      <c r="C8" s="13">
        <v>1</v>
      </c>
      <c r="D8" s="9" t="s">
        <v>7</v>
      </c>
      <c r="E8" s="54"/>
    </row>
    <row r="9" spans="1:9" s="10" customFormat="1" ht="7.2" customHeight="1" x14ac:dyDescent="0.25">
      <c r="C9" s="239"/>
      <c r="D9" s="9"/>
    </row>
    <row r="10" spans="1:9" s="10" customFormat="1" ht="13.5" customHeight="1" x14ac:dyDescent="0.25">
      <c r="B10" s="21" t="s">
        <v>147</v>
      </c>
      <c r="C10" s="22"/>
      <c r="D10" s="23"/>
    </row>
    <row r="11" spans="1:9" s="10" customFormat="1" ht="7.2" customHeight="1" x14ac:dyDescent="0.3">
      <c r="B11" s="16"/>
      <c r="C11" s="69"/>
      <c r="D11" s="9"/>
    </row>
    <row r="12" spans="1:9" s="10" customFormat="1" ht="13.5" customHeight="1" x14ac:dyDescent="0.25">
      <c r="B12" s="16" t="s">
        <v>169</v>
      </c>
      <c r="C12" s="14">
        <v>0.24</v>
      </c>
      <c r="D12" s="9" t="s">
        <v>7</v>
      </c>
    </row>
    <row r="13" spans="1:9" s="10" customFormat="1" ht="13.5" customHeight="1" x14ac:dyDescent="0.25">
      <c r="B13" s="16" t="s">
        <v>224</v>
      </c>
      <c r="C13" s="15">
        <v>3.5000000000000003E-2</v>
      </c>
      <c r="D13" s="9" t="s">
        <v>8</v>
      </c>
      <c r="E13" s="177"/>
      <c r="F13" s="17"/>
    </row>
    <row r="14" spans="1:9" s="10" customFormat="1" ht="13.5" customHeight="1" x14ac:dyDescent="0.25">
      <c r="B14" s="18" t="s">
        <v>3</v>
      </c>
      <c r="C14" s="19">
        <f>(1/C12-1/C8)*C13</f>
        <v>0.11083333333333335</v>
      </c>
      <c r="D14" s="20" t="s">
        <v>9</v>
      </c>
      <c r="E14" s="177"/>
    </row>
    <row r="15" spans="1:9" s="10" customFormat="1" ht="13.5" customHeight="1" x14ac:dyDescent="0.25">
      <c r="B15" s="10" t="s">
        <v>14</v>
      </c>
      <c r="C15" s="14">
        <f>ROUNDUP(C14,2)</f>
        <v>0.12</v>
      </c>
      <c r="D15" s="9" t="s">
        <v>9</v>
      </c>
      <c r="E15" s="177"/>
    </row>
    <row r="16" spans="1:9" s="10" customFormat="1" ht="13.5" customHeight="1" x14ac:dyDescent="0.25">
      <c r="B16" s="10" t="s">
        <v>225</v>
      </c>
      <c r="C16" s="13">
        <v>0.12</v>
      </c>
      <c r="D16" s="9" t="s">
        <v>9</v>
      </c>
    </row>
    <row r="17" spans="1:44" s="10" customFormat="1" ht="13.5" customHeight="1" x14ac:dyDescent="0.25">
      <c r="B17" s="16" t="s">
        <v>179</v>
      </c>
      <c r="C17" s="14">
        <f>1/(C16/C13+1/C8)</f>
        <v>0.22580645161290325</v>
      </c>
      <c r="D17" s="9" t="s">
        <v>7</v>
      </c>
    </row>
    <row r="18" spans="1:44" s="10" customFormat="1" ht="7.2" customHeight="1" x14ac:dyDescent="0.25">
      <c r="B18" s="143"/>
      <c r="C18" s="147"/>
      <c r="D18" s="196"/>
    </row>
    <row r="19" spans="1:44" s="54" customFormat="1" ht="13.5" customHeight="1" x14ac:dyDescent="0.25">
      <c r="B19" s="21" t="s">
        <v>175</v>
      </c>
      <c r="C19" s="22"/>
      <c r="D19" s="23"/>
    </row>
    <row r="20" spans="1:44" s="10" customFormat="1" ht="7.2" customHeight="1" x14ac:dyDescent="0.25">
      <c r="B20" s="7"/>
      <c r="C20" s="25"/>
      <c r="D20" s="9"/>
    </row>
    <row r="21" spans="1:44" s="10" customFormat="1" ht="13.5" customHeight="1" x14ac:dyDescent="0.25">
      <c r="B21" s="10" t="s">
        <v>101</v>
      </c>
      <c r="C21" s="286">
        <f>C8*Randbedingungen!F28*Randbedingungen!F20</f>
        <v>88.579440000000005</v>
      </c>
      <c r="D21" s="9" t="s">
        <v>15</v>
      </c>
    </row>
    <row r="22" spans="1:44" s="10" customFormat="1" ht="13.5" customHeight="1" x14ac:dyDescent="0.25">
      <c r="B22" s="10" t="s">
        <v>102</v>
      </c>
      <c r="C22" s="286">
        <f>IF(C16=0,C21,C17*Randbedingungen!F29*Randbedingungen!F20)</f>
        <v>16.210103225806453</v>
      </c>
      <c r="D22" s="9" t="s">
        <v>15</v>
      </c>
      <c r="H22" s="27" t="s">
        <v>5</v>
      </c>
      <c r="I22" s="27" t="s">
        <v>6</v>
      </c>
    </row>
    <row r="23" spans="1:44" s="10" customFormat="1" ht="13.5" customHeight="1" x14ac:dyDescent="0.25">
      <c r="B23" s="10" t="s">
        <v>4</v>
      </c>
      <c r="C23" s="286">
        <f>C21-C22</f>
        <v>72.369336774193556</v>
      </c>
      <c r="D23" s="9" t="s">
        <v>15</v>
      </c>
      <c r="H23" s="27" t="s">
        <v>5</v>
      </c>
      <c r="I23" s="27" t="s">
        <v>6</v>
      </c>
    </row>
    <row r="24" spans="1:44" s="10" customFormat="1" ht="13.5" customHeight="1" x14ac:dyDescent="0.25">
      <c r="B24" s="196" t="s">
        <v>96</v>
      </c>
      <c r="C24" s="44" t="str">
        <f>IF($C$17-$C$12&lt;=0,"Ja","Nein")</f>
        <v>Ja</v>
      </c>
      <c r="D24" s="9" t="s">
        <v>16</v>
      </c>
      <c r="E24" s="12"/>
    </row>
    <row r="25" spans="1:44" s="10" customFormat="1" ht="7.2" customHeight="1" x14ac:dyDescent="0.25">
      <c r="B25" s="12"/>
      <c r="C25" s="8"/>
      <c r="D25" s="9"/>
    </row>
    <row r="26" spans="1:44" ht="13.5" customHeight="1" x14ac:dyDescent="0.25">
      <c r="A26" s="130"/>
      <c r="B26" s="21" t="s">
        <v>206</v>
      </c>
      <c r="C26" s="153"/>
      <c r="D26" s="154"/>
      <c r="E26" s="132"/>
      <c r="F26" s="18"/>
      <c r="G26" s="18"/>
      <c r="H26" s="18"/>
      <c r="I26" s="1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row>
    <row r="27" spans="1:44" ht="7.2" customHeight="1" x14ac:dyDescent="0.25">
      <c r="A27" s="130"/>
      <c r="B27" s="130"/>
      <c r="C27" s="131"/>
      <c r="D27" s="157"/>
      <c r="E27" s="132"/>
      <c r="F27" s="18"/>
      <c r="G27" s="18"/>
      <c r="H27" s="18"/>
      <c r="I27" s="1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row>
    <row r="28" spans="1:44" ht="13.5" customHeight="1" x14ac:dyDescent="0.25">
      <c r="A28" s="130"/>
      <c r="B28" s="26" t="s">
        <v>228</v>
      </c>
      <c r="C28" s="287">
        <v>0</v>
      </c>
      <c r="D28" s="195" t="s">
        <v>136</v>
      </c>
      <c r="E28" s="132"/>
      <c r="F28" s="18"/>
      <c r="G28" s="18"/>
      <c r="H28" s="18"/>
      <c r="I28" s="1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row>
    <row r="29" spans="1:44" ht="13.5" customHeight="1" x14ac:dyDescent="0.25">
      <c r="A29" s="130"/>
      <c r="B29" s="10" t="s">
        <v>207</v>
      </c>
      <c r="C29" s="290">
        <f>C23*C28</f>
        <v>0</v>
      </c>
      <c r="D29" s="9" t="s">
        <v>99</v>
      </c>
      <c r="E29" s="132"/>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98"/>
      <c r="AF29" s="98"/>
      <c r="AG29" s="98"/>
      <c r="AH29" s="98"/>
      <c r="AI29" s="98"/>
      <c r="AJ29" s="98"/>
      <c r="AK29" s="98"/>
      <c r="AL29" s="98"/>
      <c r="AM29" s="98"/>
      <c r="AN29" s="98"/>
      <c r="AO29" s="98"/>
      <c r="AP29" s="98"/>
      <c r="AQ29" s="98"/>
      <c r="AR29" s="98"/>
    </row>
    <row r="30" spans="1:44" x14ac:dyDescent="0.25">
      <c r="A30" s="130"/>
      <c r="B30" s="10"/>
      <c r="C30" s="137"/>
      <c r="D30" s="141"/>
      <c r="E30" s="132"/>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98"/>
      <c r="AF30" s="98"/>
      <c r="AG30" s="98"/>
      <c r="AH30" s="98"/>
      <c r="AI30" s="98"/>
      <c r="AJ30" s="98"/>
      <c r="AK30" s="98"/>
      <c r="AL30" s="98"/>
      <c r="AM30" s="98"/>
      <c r="AN30" s="98"/>
      <c r="AO30" s="98"/>
      <c r="AP30" s="98"/>
      <c r="AQ30" s="98"/>
      <c r="AR30" s="98"/>
    </row>
    <row r="31" spans="1:44" s="10" customFormat="1" x14ac:dyDescent="0.25">
      <c r="C31" s="8"/>
      <c r="D31" s="9"/>
    </row>
    <row r="32" spans="1:44" s="10" customFormat="1" ht="13.8" x14ac:dyDescent="0.25">
      <c r="B32" s="100"/>
    </row>
    <row r="33" spans="2:4" s="10" customFormat="1" x14ac:dyDescent="0.25">
      <c r="C33" s="46"/>
      <c r="D33" s="47"/>
    </row>
    <row r="34" spans="2:4" s="10" customFormat="1" x14ac:dyDescent="0.25">
      <c r="B34" s="12"/>
      <c r="C34" s="46"/>
      <c r="D34" s="47"/>
    </row>
    <row r="35" spans="2:4" s="10" customFormat="1" x14ac:dyDescent="0.25">
      <c r="B35" s="12"/>
      <c r="C35" s="50"/>
      <c r="D35" s="47"/>
    </row>
    <row r="36" spans="2:4" s="10" customFormat="1" x14ac:dyDescent="0.25">
      <c r="B36" s="49"/>
      <c r="C36" s="46"/>
      <c r="D36" s="47"/>
    </row>
    <row r="37" spans="2:4" s="10" customFormat="1" x14ac:dyDescent="0.25">
      <c r="B37" s="12"/>
      <c r="C37" s="46"/>
      <c r="D37" s="47"/>
    </row>
    <row r="38" spans="2:4" s="10" customFormat="1" x14ac:dyDescent="0.25">
      <c r="B38" s="12"/>
      <c r="C38" s="46"/>
      <c r="D38" s="47"/>
    </row>
    <row r="39" spans="2:4" s="10" customFormat="1" x14ac:dyDescent="0.25">
      <c r="B39" s="12"/>
      <c r="C39" s="46"/>
      <c r="D39" s="47"/>
    </row>
    <row r="40" spans="2:4" s="10" customFormat="1" x14ac:dyDescent="0.25">
      <c r="C40" s="8"/>
      <c r="D40" s="9"/>
    </row>
    <row r="41" spans="2:4" s="10" customFormat="1" x14ac:dyDescent="0.25">
      <c r="C41" s="8"/>
      <c r="D41" s="9"/>
    </row>
    <row r="42" spans="2:4" s="10" customFormat="1" x14ac:dyDescent="0.25">
      <c r="C42" s="8"/>
      <c r="D42" s="9"/>
    </row>
    <row r="43" spans="2:4" s="10" customFormat="1" x14ac:dyDescent="0.25">
      <c r="C43" s="8"/>
      <c r="D43" s="9"/>
    </row>
    <row r="44" spans="2:4" s="10" customFormat="1" x14ac:dyDescent="0.25">
      <c r="C44" s="8"/>
      <c r="D44" s="9"/>
    </row>
    <row r="45" spans="2:4" s="10" customFormat="1" x14ac:dyDescent="0.25">
      <c r="C45" s="8"/>
      <c r="D45" s="9"/>
    </row>
    <row r="46" spans="2:4" s="10" customFormat="1" x14ac:dyDescent="0.25">
      <c r="C46" s="8"/>
      <c r="D46" s="9"/>
    </row>
    <row r="47" spans="2:4" s="10" customFormat="1" x14ac:dyDescent="0.25">
      <c r="C47" s="8"/>
      <c r="D47" s="9"/>
    </row>
    <row r="48" spans="2:4" s="10" customFormat="1" x14ac:dyDescent="0.25">
      <c r="C48" s="8"/>
      <c r="D48" s="9"/>
    </row>
    <row r="49" spans="2:4" s="10" customFormat="1" x14ac:dyDescent="0.25">
      <c r="C49" s="8"/>
      <c r="D49" s="9"/>
    </row>
    <row r="50" spans="2:4" s="10" customFormat="1" x14ac:dyDescent="0.25">
      <c r="C50" s="8"/>
      <c r="D50" s="9"/>
    </row>
    <row r="51" spans="2:4" s="10" customFormat="1" x14ac:dyDescent="0.25">
      <c r="C51" s="8"/>
      <c r="D51" s="9"/>
    </row>
    <row r="52" spans="2:4" s="10" customFormat="1" x14ac:dyDescent="0.25">
      <c r="C52" s="8"/>
      <c r="D52" s="9"/>
    </row>
    <row r="53" spans="2:4" s="10" customFormat="1" x14ac:dyDescent="0.25">
      <c r="C53" s="8"/>
      <c r="D53" s="9"/>
    </row>
    <row r="54" spans="2:4" s="10" customFormat="1" x14ac:dyDescent="0.25">
      <c r="C54" s="8"/>
      <c r="D54" s="9"/>
    </row>
    <row r="55" spans="2:4" s="10" customFormat="1" x14ac:dyDescent="0.25">
      <c r="C55" s="8"/>
      <c r="D55" s="9"/>
    </row>
    <row r="56" spans="2:4" s="10" customFormat="1" x14ac:dyDescent="0.25">
      <c r="C56" s="8"/>
      <c r="D56" s="9"/>
    </row>
    <row r="57" spans="2:4" s="10" customFormat="1" x14ac:dyDescent="0.25">
      <c r="C57" s="8"/>
      <c r="D57" s="9"/>
    </row>
    <row r="58" spans="2:4" s="10" customFormat="1" x14ac:dyDescent="0.25">
      <c r="C58" s="8"/>
      <c r="D58" s="9"/>
    </row>
    <row r="59" spans="2:4" x14ac:dyDescent="0.25">
      <c r="B59" s="10"/>
    </row>
  </sheetData>
  <sheetProtection algorithmName="SHA-512" hashValue="oasN5dpjlVaaImLEabxDJlR6S2r9BmTgW2cu59MbIYOeU9wyPp1hEs4k/ScAnkq6sldNG6V7ZegGq53WkAbDhw==" saltValue="nzZw4fHlag1T4xTRwcMULQ==" spinCount="100000" sheet="1" selectLockedCells="1"/>
  <customSheetViews>
    <customSheetView guid="{9D84F4CB-A17A-46E3-B9A5-A9FF93BD3E99}" scale="85" showGridLines="0">
      <selection activeCell="B37" sqref="B37"/>
      <rowBreaks count="1" manualBreakCount="1">
        <brk id="17" max="16383" man="1"/>
      </rowBreaks>
      <pageMargins left="0.25" right="0.25" top="0.75" bottom="0.75" header="0.3" footer="0.3"/>
      <pageSetup paperSize="9" orientation="landscape" r:id="rId1"/>
    </customSheetView>
  </customSheetViews>
  <conditionalFormatting sqref="C16">
    <cfRule type="cellIs" dxfId="15" priority="66" operator="lessThan">
      <formula>+$C$15</formula>
    </cfRule>
  </conditionalFormatting>
  <conditionalFormatting sqref="C24">
    <cfRule type="cellIs" dxfId="14" priority="14" operator="equal">
      <formula>"Ja"</formula>
    </cfRule>
  </conditionalFormatting>
  <conditionalFormatting sqref="D18">
    <cfRule type="expression" dxfId="13" priority="1">
      <formula>#REF!="Kostenfunktion"</formula>
    </cfRule>
  </conditionalFormatting>
  <conditionalFormatting sqref="C18">
    <cfRule type="expression" dxfId="12" priority="69">
      <formula>#REF!="Kostenfunktion"</formula>
    </cfRule>
  </conditionalFormatting>
  <conditionalFormatting sqref="B18">
    <cfRule type="expression" dxfId="11" priority="70">
      <formula>#REF!="Kostenfunktion"</formula>
    </cfRule>
  </conditionalFormatting>
  <pageMargins left="0.25" right="0.25" top="0.75" bottom="0.75" header="0.3" footer="0.3"/>
  <pageSetup paperSize="9" orientation="landscape" r:id="rId2"/>
  <rowBreaks count="1" manualBreakCount="1">
    <brk id="17" max="16383"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3" tint="0.79998168889431442"/>
  </sheetPr>
  <dimension ref="A1:AR200"/>
  <sheetViews>
    <sheetView showGridLines="0" zoomScaleNormal="100" workbookViewId="0">
      <selection activeCell="C28" sqref="C28"/>
    </sheetView>
  </sheetViews>
  <sheetFormatPr baseColWidth="10" defaultColWidth="11.44140625" defaultRowHeight="13.2" x14ac:dyDescent="0.25"/>
  <cols>
    <col min="1" max="1" width="2.6640625" style="4" customWidth="1"/>
    <col min="2" max="2" width="41.6640625" style="4" customWidth="1"/>
    <col min="3" max="3" width="13.33203125" style="5" customWidth="1"/>
    <col min="4" max="4" width="80.6640625" style="6" customWidth="1"/>
    <col min="5" max="5" width="37.33203125" style="4" customWidth="1"/>
    <col min="6" max="11" width="13.33203125" style="4" customWidth="1"/>
    <col min="12" max="16384" width="11.44140625" style="4"/>
  </cols>
  <sheetData>
    <row r="1" spans="1:9" s="10" customFormat="1" ht="7.2" customHeight="1" x14ac:dyDescent="0.25">
      <c r="C1" s="8"/>
      <c r="D1" s="9"/>
    </row>
    <row r="2" spans="1:9" s="10" customFormat="1" ht="16.2" customHeight="1" x14ac:dyDescent="0.4">
      <c r="B2" s="234" t="s">
        <v>191</v>
      </c>
      <c r="C2" s="8"/>
      <c r="D2" s="9"/>
    </row>
    <row r="3" spans="1:9" s="10" customFormat="1" ht="16.2" customHeight="1" x14ac:dyDescent="0.25">
      <c r="B3" s="167" t="s">
        <v>161</v>
      </c>
      <c r="C3" s="168"/>
      <c r="D3" s="169"/>
    </row>
    <row r="4" spans="1:9" ht="25.2" customHeight="1" x14ac:dyDescent="0.25">
      <c r="A4" s="10"/>
      <c r="B4" s="148" t="s">
        <v>222</v>
      </c>
      <c r="C4" s="8"/>
      <c r="D4" s="9"/>
      <c r="E4" s="18"/>
      <c r="F4" s="18"/>
      <c r="G4" s="18"/>
      <c r="H4" s="18"/>
      <c r="I4" s="18"/>
    </row>
    <row r="5" spans="1:9" s="10" customFormat="1" ht="7.2" customHeight="1" x14ac:dyDescent="0.25">
      <c r="C5" s="8"/>
      <c r="D5" s="9"/>
    </row>
    <row r="6" spans="1:9" s="10" customFormat="1" ht="13.5" customHeight="1" x14ac:dyDescent="0.25">
      <c r="B6" s="21" t="s">
        <v>172</v>
      </c>
      <c r="C6" s="22"/>
      <c r="D6" s="23"/>
    </row>
    <row r="7" spans="1:9" s="10" customFormat="1" ht="7.2" customHeight="1" x14ac:dyDescent="0.25">
      <c r="C7" s="8"/>
      <c r="D7" s="9"/>
    </row>
    <row r="8" spans="1:9" s="10" customFormat="1" ht="13.5" customHeight="1" x14ac:dyDescent="0.25">
      <c r="B8" s="10" t="s">
        <v>229</v>
      </c>
      <c r="C8" s="13">
        <v>1</v>
      </c>
      <c r="D8" s="9" t="s">
        <v>7</v>
      </c>
    </row>
    <row r="9" spans="1:9" s="10" customFormat="1" ht="7.2" customHeight="1" x14ac:dyDescent="0.25">
      <c r="C9" s="239"/>
      <c r="D9" s="9"/>
    </row>
    <row r="10" spans="1:9" s="10" customFormat="1" ht="13.5" customHeight="1" x14ac:dyDescent="0.25">
      <c r="B10" s="21" t="s">
        <v>173</v>
      </c>
      <c r="C10" s="22"/>
      <c r="D10" s="23"/>
    </row>
    <row r="11" spans="1:9" s="10" customFormat="1" ht="7.2" customHeight="1" x14ac:dyDescent="0.3">
      <c r="B11" s="16"/>
      <c r="C11" s="69"/>
      <c r="D11" s="9"/>
    </row>
    <row r="12" spans="1:9" s="10" customFormat="1" ht="13.5" customHeight="1" x14ac:dyDescent="0.25">
      <c r="B12" s="16" t="s">
        <v>169</v>
      </c>
      <c r="C12" s="14">
        <v>0.3</v>
      </c>
      <c r="D12" s="9" t="s">
        <v>7</v>
      </c>
    </row>
    <row r="13" spans="1:9" s="10" customFormat="1" ht="13.5" customHeight="1" x14ac:dyDescent="0.25">
      <c r="B13" s="16" t="s">
        <v>224</v>
      </c>
      <c r="C13" s="15">
        <v>3.5000000000000003E-2</v>
      </c>
      <c r="D13" s="9" t="s">
        <v>8</v>
      </c>
      <c r="F13" s="17"/>
    </row>
    <row r="14" spans="1:9" s="10" customFormat="1" ht="13.5" customHeight="1" x14ac:dyDescent="0.25">
      <c r="B14" s="18" t="s">
        <v>3</v>
      </c>
      <c r="C14" s="19">
        <f>(1/C12-1/C8)*C13</f>
        <v>8.1666666666666679E-2</v>
      </c>
      <c r="D14" s="20" t="s">
        <v>9</v>
      </c>
    </row>
    <row r="15" spans="1:9" s="10" customFormat="1" ht="13.5" customHeight="1" x14ac:dyDescent="0.25">
      <c r="B15" s="10" t="s">
        <v>14</v>
      </c>
      <c r="C15" s="14">
        <f>ROUNDUP(C14,2)</f>
        <v>0.09</v>
      </c>
      <c r="D15" s="9" t="s">
        <v>9</v>
      </c>
    </row>
    <row r="16" spans="1:9" s="10" customFormat="1" ht="13.5" customHeight="1" x14ac:dyDescent="0.25">
      <c r="B16" s="10" t="s">
        <v>225</v>
      </c>
      <c r="C16" s="13">
        <v>0.09</v>
      </c>
      <c r="D16" s="9" t="s">
        <v>9</v>
      </c>
    </row>
    <row r="17" spans="1:44" s="10" customFormat="1" ht="13.5" customHeight="1" x14ac:dyDescent="0.25">
      <c r="B17" s="16" t="s">
        <v>180</v>
      </c>
      <c r="C17" s="14">
        <f>1/(C16/C13+1/C8)</f>
        <v>0.28000000000000003</v>
      </c>
      <c r="D17" s="9" t="s">
        <v>7</v>
      </c>
    </row>
    <row r="18" spans="1:44" s="10" customFormat="1" ht="7.2" customHeight="1" x14ac:dyDescent="0.25">
      <c r="B18" s="143"/>
      <c r="C18" s="147"/>
      <c r="D18" s="196"/>
    </row>
    <row r="19" spans="1:44" s="54" customFormat="1" ht="13.5" customHeight="1" x14ac:dyDescent="0.25">
      <c r="B19" s="21" t="s">
        <v>174</v>
      </c>
      <c r="C19" s="22"/>
      <c r="D19" s="23"/>
    </row>
    <row r="20" spans="1:44" s="10" customFormat="1" ht="7.2" customHeight="1" x14ac:dyDescent="0.25">
      <c r="B20" s="7"/>
      <c r="C20" s="25"/>
      <c r="D20" s="9"/>
    </row>
    <row r="21" spans="1:44" s="10" customFormat="1" ht="13.5" customHeight="1" x14ac:dyDescent="0.25">
      <c r="B21" s="10" t="s">
        <v>101</v>
      </c>
      <c r="C21" s="286">
        <f>C8*Randbedingungen!F28*Randbedingungen!F20*0.6</f>
        <v>53.147663999999999</v>
      </c>
      <c r="D21" s="9" t="s">
        <v>15</v>
      </c>
    </row>
    <row r="22" spans="1:44" s="10" customFormat="1" ht="13.5" customHeight="1" x14ac:dyDescent="0.25">
      <c r="B22" s="10" t="s">
        <v>102</v>
      </c>
      <c r="C22" s="286">
        <f>IF(C16=0,C21,C17*Randbedingungen!F29*Randbedingungen!F20*0.6)</f>
        <v>12.060316800000001</v>
      </c>
      <c r="D22" s="9" t="s">
        <v>15</v>
      </c>
      <c r="H22" s="27" t="s">
        <v>5</v>
      </c>
      <c r="I22" s="27" t="s">
        <v>6</v>
      </c>
    </row>
    <row r="23" spans="1:44" s="10" customFormat="1" ht="13.5" customHeight="1" x14ac:dyDescent="0.25">
      <c r="B23" s="10" t="s">
        <v>4</v>
      </c>
      <c r="C23" s="286">
        <f>C21-C22</f>
        <v>41.087347199999996</v>
      </c>
      <c r="D23" s="9" t="s">
        <v>15</v>
      </c>
      <c r="H23" s="27" t="s">
        <v>5</v>
      </c>
      <c r="I23" s="27" t="s">
        <v>6</v>
      </c>
    </row>
    <row r="24" spans="1:44" s="10" customFormat="1" ht="13.5" customHeight="1" x14ac:dyDescent="0.25">
      <c r="B24" s="196" t="s">
        <v>96</v>
      </c>
      <c r="C24" s="44" t="str">
        <f>IF($C$17-$C$12&lt;=0,"Ja","Nein")</f>
        <v>Ja</v>
      </c>
      <c r="D24" s="9" t="s">
        <v>16</v>
      </c>
      <c r="E24" s="12"/>
    </row>
    <row r="25" spans="1:44" s="10" customFormat="1" ht="7.2" customHeight="1" x14ac:dyDescent="0.25">
      <c r="B25" s="12"/>
      <c r="C25" s="8"/>
      <c r="D25" s="9"/>
    </row>
    <row r="26" spans="1:44" ht="13.5" customHeight="1" x14ac:dyDescent="0.25">
      <c r="A26" s="130"/>
      <c r="B26" s="21" t="s">
        <v>206</v>
      </c>
      <c r="C26" s="153"/>
      <c r="D26" s="154"/>
      <c r="E26" s="132"/>
      <c r="F26" s="18"/>
      <c r="G26" s="18"/>
      <c r="H26" s="18"/>
      <c r="I26" s="1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row>
    <row r="27" spans="1:44" ht="7.2" customHeight="1" x14ac:dyDescent="0.25">
      <c r="A27" s="130"/>
      <c r="B27" s="130"/>
      <c r="C27" s="131"/>
      <c r="D27" s="157"/>
      <c r="E27" s="132"/>
      <c r="F27" s="18"/>
      <c r="G27" s="18"/>
      <c r="H27" s="18"/>
      <c r="I27" s="1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row>
    <row r="28" spans="1:44" ht="13.5" customHeight="1" x14ac:dyDescent="0.25">
      <c r="A28" s="130"/>
      <c r="B28" s="26" t="s">
        <v>230</v>
      </c>
      <c r="C28" s="200">
        <v>0</v>
      </c>
      <c r="D28" s="195" t="s">
        <v>136</v>
      </c>
      <c r="E28" s="132"/>
      <c r="F28" s="18"/>
      <c r="G28" s="18"/>
      <c r="H28" s="18"/>
      <c r="I28" s="1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row>
    <row r="29" spans="1:44" ht="13.5" customHeight="1" x14ac:dyDescent="0.25">
      <c r="A29" s="130"/>
      <c r="B29" s="10" t="s">
        <v>207</v>
      </c>
      <c r="C29" s="290">
        <f>C23*C28</f>
        <v>0</v>
      </c>
      <c r="D29" s="9" t="s">
        <v>99</v>
      </c>
      <c r="E29" s="132"/>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98"/>
      <c r="AF29" s="98"/>
      <c r="AG29" s="98"/>
      <c r="AH29" s="98"/>
      <c r="AI29" s="98"/>
      <c r="AJ29" s="98"/>
      <c r="AK29" s="98"/>
      <c r="AL29" s="98"/>
      <c r="AM29" s="98"/>
      <c r="AN29" s="98"/>
      <c r="AO29" s="98"/>
      <c r="AP29" s="98"/>
      <c r="AQ29" s="98"/>
      <c r="AR29" s="98"/>
    </row>
    <row r="30" spans="1:44" s="10" customFormat="1" x14ac:dyDescent="0.25">
      <c r="C30" s="8"/>
      <c r="D30" s="9"/>
    </row>
    <row r="31" spans="1:44" s="10" customFormat="1" x14ac:dyDescent="0.25">
      <c r="C31" s="8"/>
      <c r="D31" s="9"/>
    </row>
    <row r="32" spans="1:44" s="10" customFormat="1" x14ac:dyDescent="0.25">
      <c r="C32" s="8"/>
      <c r="D32" s="9"/>
    </row>
    <row r="33" spans="3:4" s="10" customFormat="1" x14ac:dyDescent="0.25">
      <c r="C33" s="8"/>
      <c r="D33" s="9"/>
    </row>
    <row r="34" spans="3:4" s="10" customFormat="1" x14ac:dyDescent="0.25">
      <c r="C34" s="8"/>
      <c r="D34" s="9"/>
    </row>
    <row r="35" spans="3:4" s="10" customFormat="1" x14ac:dyDescent="0.25">
      <c r="C35" s="8"/>
      <c r="D35" s="9"/>
    </row>
    <row r="36" spans="3:4" s="10" customFormat="1" x14ac:dyDescent="0.25">
      <c r="C36" s="8"/>
      <c r="D36" s="9"/>
    </row>
    <row r="37" spans="3:4" s="10" customFormat="1" x14ac:dyDescent="0.25">
      <c r="C37" s="8"/>
      <c r="D37" s="9"/>
    </row>
    <row r="38" spans="3:4" s="10" customFormat="1" x14ac:dyDescent="0.25">
      <c r="C38" s="8"/>
      <c r="D38" s="9"/>
    </row>
    <row r="39" spans="3:4" s="10" customFormat="1" x14ac:dyDescent="0.25">
      <c r="C39" s="8"/>
      <c r="D39" s="9"/>
    </row>
    <row r="40" spans="3:4" s="10" customFormat="1" x14ac:dyDescent="0.25">
      <c r="C40" s="8"/>
      <c r="D40" s="9"/>
    </row>
    <row r="41" spans="3:4" s="10" customFormat="1" x14ac:dyDescent="0.25">
      <c r="C41" s="8"/>
      <c r="D41" s="9"/>
    </row>
    <row r="42" spans="3:4" s="10" customFormat="1" x14ac:dyDescent="0.25">
      <c r="C42" s="8"/>
      <c r="D42" s="9"/>
    </row>
    <row r="43" spans="3:4" s="10" customFormat="1" x14ac:dyDescent="0.25">
      <c r="C43" s="8"/>
      <c r="D43" s="9"/>
    </row>
    <row r="44" spans="3:4" s="10" customFormat="1" x14ac:dyDescent="0.25">
      <c r="C44" s="8"/>
      <c r="D44" s="9"/>
    </row>
    <row r="45" spans="3:4" s="10" customFormat="1" x14ac:dyDescent="0.25">
      <c r="C45" s="8"/>
      <c r="D45" s="9"/>
    </row>
    <row r="46" spans="3:4" s="10" customFormat="1" x14ac:dyDescent="0.25">
      <c r="C46" s="8"/>
      <c r="D46" s="9"/>
    </row>
    <row r="47" spans="3:4" s="10" customFormat="1" x14ac:dyDescent="0.25">
      <c r="C47" s="8"/>
      <c r="D47" s="9"/>
    </row>
    <row r="48" spans="3:4" s="10" customFormat="1" x14ac:dyDescent="0.25">
      <c r="C48" s="8"/>
      <c r="D48" s="9"/>
    </row>
    <row r="49" spans="3:4" s="10" customFormat="1" x14ac:dyDescent="0.25">
      <c r="C49" s="8"/>
      <c r="D49" s="9"/>
    </row>
    <row r="50" spans="3:4" s="10" customFormat="1" x14ac:dyDescent="0.25">
      <c r="C50" s="8"/>
      <c r="D50" s="9"/>
    </row>
    <row r="51" spans="3:4" s="10" customFormat="1" x14ac:dyDescent="0.25">
      <c r="C51" s="8"/>
      <c r="D51" s="9"/>
    </row>
    <row r="52" spans="3:4" s="10" customFormat="1" x14ac:dyDescent="0.25">
      <c r="C52" s="8"/>
      <c r="D52" s="9"/>
    </row>
    <row r="53" spans="3:4" s="10" customFormat="1" x14ac:dyDescent="0.25">
      <c r="C53" s="8"/>
      <c r="D53" s="9"/>
    </row>
    <row r="54" spans="3:4" s="10" customFormat="1" x14ac:dyDescent="0.25">
      <c r="C54" s="8"/>
      <c r="D54" s="9"/>
    </row>
    <row r="55" spans="3:4" s="10" customFormat="1" x14ac:dyDescent="0.25">
      <c r="C55" s="8"/>
      <c r="D55" s="9"/>
    </row>
    <row r="56" spans="3:4" s="10" customFormat="1" x14ac:dyDescent="0.25">
      <c r="C56" s="8"/>
      <c r="D56" s="9"/>
    </row>
    <row r="57" spans="3:4" s="10" customFormat="1" x14ac:dyDescent="0.25">
      <c r="C57" s="8"/>
      <c r="D57" s="9"/>
    </row>
    <row r="58" spans="3:4" s="10" customFormat="1" x14ac:dyDescent="0.25">
      <c r="C58" s="8"/>
      <c r="D58" s="9"/>
    </row>
    <row r="59" spans="3:4" s="10" customFormat="1" x14ac:dyDescent="0.25">
      <c r="C59" s="8"/>
      <c r="D59" s="9"/>
    </row>
    <row r="60" spans="3:4" s="10" customFormat="1" x14ac:dyDescent="0.25">
      <c r="C60" s="8"/>
      <c r="D60" s="9"/>
    </row>
    <row r="61" spans="3:4" s="10" customFormat="1" x14ac:dyDescent="0.25">
      <c r="C61" s="8"/>
      <c r="D61" s="9"/>
    </row>
    <row r="62" spans="3:4" s="10" customFormat="1" x14ac:dyDescent="0.25">
      <c r="C62" s="8"/>
      <c r="D62" s="9"/>
    </row>
    <row r="63" spans="3:4" s="10" customFormat="1" x14ac:dyDescent="0.25">
      <c r="C63" s="8"/>
      <c r="D63" s="9"/>
    </row>
    <row r="64" spans="3:4" s="10" customFormat="1" x14ac:dyDescent="0.25">
      <c r="C64" s="8"/>
      <c r="D64" s="9"/>
    </row>
    <row r="65" spans="3:4" s="10" customFormat="1" x14ac:dyDescent="0.25">
      <c r="C65" s="8"/>
      <c r="D65" s="9"/>
    </row>
    <row r="66" spans="3:4" s="10" customFormat="1" x14ac:dyDescent="0.25">
      <c r="C66" s="8"/>
      <c r="D66" s="9"/>
    </row>
    <row r="67" spans="3:4" s="10" customFormat="1" x14ac:dyDescent="0.25">
      <c r="C67" s="8"/>
      <c r="D67" s="9"/>
    </row>
    <row r="68" spans="3:4" s="10" customFormat="1" x14ac:dyDescent="0.25">
      <c r="C68" s="8"/>
      <c r="D68" s="9"/>
    </row>
    <row r="69" spans="3:4" s="10" customFormat="1" x14ac:dyDescent="0.25">
      <c r="C69" s="8"/>
      <c r="D69" s="9"/>
    </row>
    <row r="70" spans="3:4" s="10" customFormat="1" x14ac:dyDescent="0.25">
      <c r="C70" s="8"/>
      <c r="D70" s="9"/>
    </row>
    <row r="71" spans="3:4" s="10" customFormat="1" x14ac:dyDescent="0.25">
      <c r="C71" s="8"/>
      <c r="D71" s="9"/>
    </row>
    <row r="72" spans="3:4" s="10" customFormat="1" x14ac:dyDescent="0.25">
      <c r="C72" s="8"/>
      <c r="D72" s="9"/>
    </row>
    <row r="73" spans="3:4" s="10" customFormat="1" x14ac:dyDescent="0.25">
      <c r="C73" s="8"/>
      <c r="D73" s="9"/>
    </row>
    <row r="74" spans="3:4" s="10" customFormat="1" x14ac:dyDescent="0.25">
      <c r="C74" s="8"/>
      <c r="D74" s="9"/>
    </row>
    <row r="75" spans="3:4" s="10" customFormat="1" x14ac:dyDescent="0.25">
      <c r="C75" s="8"/>
      <c r="D75" s="9"/>
    </row>
    <row r="76" spans="3:4" s="10" customFormat="1" x14ac:dyDescent="0.25">
      <c r="C76" s="8"/>
      <c r="D76" s="9"/>
    </row>
    <row r="77" spans="3:4" s="10" customFormat="1" x14ac:dyDescent="0.25">
      <c r="C77" s="8"/>
      <c r="D77" s="9"/>
    </row>
    <row r="78" spans="3:4" s="10" customFormat="1" x14ac:dyDescent="0.25">
      <c r="C78" s="8"/>
      <c r="D78" s="9"/>
    </row>
    <row r="79" spans="3:4" s="10" customFormat="1" x14ac:dyDescent="0.25">
      <c r="C79" s="8"/>
      <c r="D79" s="9"/>
    </row>
    <row r="80" spans="3:4" s="10" customFormat="1" x14ac:dyDescent="0.25">
      <c r="C80" s="8"/>
      <c r="D80" s="9"/>
    </row>
    <row r="81" spans="3:4" s="10" customFormat="1" x14ac:dyDescent="0.25">
      <c r="C81" s="8"/>
      <c r="D81" s="9"/>
    </row>
    <row r="82" spans="3:4" s="10" customFormat="1" x14ac:dyDescent="0.25">
      <c r="C82" s="8"/>
      <c r="D82" s="9"/>
    </row>
    <row r="83" spans="3:4" s="10" customFormat="1" x14ac:dyDescent="0.25">
      <c r="C83" s="8"/>
      <c r="D83" s="9"/>
    </row>
    <row r="84" spans="3:4" s="10" customFormat="1" x14ac:dyDescent="0.25">
      <c r="C84" s="8"/>
      <c r="D84" s="9"/>
    </row>
    <row r="85" spans="3:4" s="10" customFormat="1" x14ac:dyDescent="0.25">
      <c r="C85" s="8"/>
      <c r="D85" s="9"/>
    </row>
    <row r="86" spans="3:4" s="10" customFormat="1" x14ac:dyDescent="0.25">
      <c r="C86" s="8"/>
      <c r="D86" s="9"/>
    </row>
    <row r="87" spans="3:4" s="10" customFormat="1" x14ac:dyDescent="0.25">
      <c r="C87" s="8"/>
      <c r="D87" s="9"/>
    </row>
    <row r="88" spans="3:4" s="10" customFormat="1" x14ac:dyDescent="0.25">
      <c r="C88" s="8"/>
      <c r="D88" s="9"/>
    </row>
    <row r="89" spans="3:4" s="10" customFormat="1" x14ac:dyDescent="0.25">
      <c r="C89" s="8"/>
      <c r="D89" s="9"/>
    </row>
    <row r="90" spans="3:4" s="10" customFormat="1" x14ac:dyDescent="0.25">
      <c r="C90" s="8"/>
      <c r="D90" s="9"/>
    </row>
    <row r="91" spans="3:4" s="10" customFormat="1" x14ac:dyDescent="0.25">
      <c r="C91" s="8"/>
      <c r="D91" s="9"/>
    </row>
    <row r="92" spans="3:4" s="10" customFormat="1" x14ac:dyDescent="0.25">
      <c r="C92" s="8"/>
      <c r="D92" s="9"/>
    </row>
    <row r="93" spans="3:4" s="10" customFormat="1" x14ac:dyDescent="0.25">
      <c r="C93" s="8"/>
      <c r="D93" s="9"/>
    </row>
    <row r="94" spans="3:4" s="10" customFormat="1" x14ac:dyDescent="0.25">
      <c r="C94" s="8"/>
      <c r="D94" s="9"/>
    </row>
    <row r="95" spans="3:4" s="10" customFormat="1" x14ac:dyDescent="0.25">
      <c r="C95" s="8"/>
      <c r="D95" s="9"/>
    </row>
    <row r="96" spans="3:4" s="10" customFormat="1" x14ac:dyDescent="0.25">
      <c r="C96" s="8"/>
      <c r="D96" s="9"/>
    </row>
    <row r="97" spans="3:4" s="10" customFormat="1" x14ac:dyDescent="0.25">
      <c r="C97" s="8"/>
      <c r="D97" s="9"/>
    </row>
    <row r="98" spans="3:4" s="10" customFormat="1" x14ac:dyDescent="0.25">
      <c r="C98" s="8"/>
      <c r="D98" s="9"/>
    </row>
    <row r="99" spans="3:4" s="10" customFormat="1" x14ac:dyDescent="0.25">
      <c r="C99" s="8"/>
      <c r="D99" s="9"/>
    </row>
    <row r="100" spans="3:4" s="10" customFormat="1" x14ac:dyDescent="0.25">
      <c r="C100" s="8"/>
      <c r="D100" s="9"/>
    </row>
    <row r="101" spans="3:4" s="10" customFormat="1" x14ac:dyDescent="0.25">
      <c r="C101" s="8"/>
      <c r="D101" s="9"/>
    </row>
    <row r="102" spans="3:4" s="10" customFormat="1" x14ac:dyDescent="0.25">
      <c r="C102" s="8"/>
      <c r="D102" s="9"/>
    </row>
    <row r="103" spans="3:4" s="10" customFormat="1" x14ac:dyDescent="0.25">
      <c r="C103" s="8"/>
      <c r="D103" s="9"/>
    </row>
    <row r="104" spans="3:4" s="10" customFormat="1" x14ac:dyDescent="0.25">
      <c r="C104" s="8"/>
      <c r="D104" s="9"/>
    </row>
    <row r="105" spans="3:4" s="10" customFormat="1" x14ac:dyDescent="0.25">
      <c r="C105" s="8"/>
      <c r="D105" s="9"/>
    </row>
    <row r="106" spans="3:4" s="10" customFormat="1" x14ac:dyDescent="0.25">
      <c r="C106" s="8"/>
      <c r="D106" s="9"/>
    </row>
    <row r="107" spans="3:4" s="10" customFormat="1" x14ac:dyDescent="0.25">
      <c r="C107" s="8"/>
      <c r="D107" s="9"/>
    </row>
    <row r="108" spans="3:4" s="10" customFormat="1" x14ac:dyDescent="0.25">
      <c r="C108" s="8"/>
      <c r="D108" s="9"/>
    </row>
    <row r="109" spans="3:4" s="10" customFormat="1" x14ac:dyDescent="0.25">
      <c r="C109" s="8"/>
      <c r="D109" s="9"/>
    </row>
    <row r="110" spans="3:4" s="10" customFormat="1" x14ac:dyDescent="0.25">
      <c r="C110" s="8"/>
      <c r="D110" s="9"/>
    </row>
    <row r="111" spans="3:4" s="10" customFormat="1" x14ac:dyDescent="0.25">
      <c r="C111" s="8"/>
      <c r="D111" s="9"/>
    </row>
    <row r="112" spans="3:4" s="10" customFormat="1" x14ac:dyDescent="0.25">
      <c r="C112" s="8"/>
      <c r="D112" s="9"/>
    </row>
    <row r="113" spans="3:4" s="10" customFormat="1" x14ac:dyDescent="0.25">
      <c r="C113" s="8"/>
      <c r="D113" s="9"/>
    </row>
    <row r="114" spans="3:4" s="10" customFormat="1" x14ac:dyDescent="0.25">
      <c r="C114" s="8"/>
      <c r="D114" s="9"/>
    </row>
    <row r="115" spans="3:4" s="10" customFormat="1" x14ac:dyDescent="0.25">
      <c r="C115" s="8"/>
      <c r="D115" s="9"/>
    </row>
    <row r="116" spans="3:4" s="10" customFormat="1" x14ac:dyDescent="0.25">
      <c r="C116" s="8"/>
      <c r="D116" s="9"/>
    </row>
    <row r="117" spans="3:4" s="10" customFormat="1" x14ac:dyDescent="0.25">
      <c r="C117" s="8"/>
      <c r="D117" s="9"/>
    </row>
    <row r="118" spans="3:4" s="10" customFormat="1" x14ac:dyDescent="0.25">
      <c r="C118" s="8"/>
      <c r="D118" s="9"/>
    </row>
    <row r="119" spans="3:4" s="10" customFormat="1" x14ac:dyDescent="0.25">
      <c r="C119" s="8"/>
      <c r="D119" s="9"/>
    </row>
    <row r="120" spans="3:4" s="10" customFormat="1" x14ac:dyDescent="0.25">
      <c r="C120" s="8"/>
      <c r="D120" s="9"/>
    </row>
    <row r="121" spans="3:4" s="10" customFormat="1" x14ac:dyDescent="0.25">
      <c r="C121" s="8"/>
      <c r="D121" s="9"/>
    </row>
    <row r="122" spans="3:4" s="10" customFormat="1" x14ac:dyDescent="0.25">
      <c r="C122" s="8"/>
      <c r="D122" s="9"/>
    </row>
    <row r="123" spans="3:4" s="10" customFormat="1" x14ac:dyDescent="0.25">
      <c r="C123" s="8"/>
      <c r="D123" s="9"/>
    </row>
    <row r="124" spans="3:4" s="10" customFormat="1" x14ac:dyDescent="0.25">
      <c r="C124" s="8"/>
      <c r="D124" s="9"/>
    </row>
    <row r="125" spans="3:4" s="10" customFormat="1" x14ac:dyDescent="0.25">
      <c r="C125" s="8"/>
      <c r="D125" s="9"/>
    </row>
    <row r="126" spans="3:4" s="10" customFormat="1" x14ac:dyDescent="0.25">
      <c r="C126" s="8"/>
      <c r="D126" s="9"/>
    </row>
    <row r="127" spans="3:4" s="10" customFormat="1" x14ac:dyDescent="0.25">
      <c r="C127" s="8"/>
      <c r="D127" s="9"/>
    </row>
    <row r="128" spans="3:4" s="10" customFormat="1" x14ac:dyDescent="0.25">
      <c r="C128" s="8"/>
      <c r="D128" s="9"/>
    </row>
    <row r="129" spans="3:4" s="10" customFormat="1" x14ac:dyDescent="0.25">
      <c r="C129" s="8"/>
      <c r="D129" s="9"/>
    </row>
    <row r="130" spans="3:4" s="10" customFormat="1" x14ac:dyDescent="0.25">
      <c r="C130" s="8"/>
      <c r="D130" s="9"/>
    </row>
    <row r="131" spans="3:4" s="10" customFormat="1" x14ac:dyDescent="0.25">
      <c r="C131" s="8"/>
      <c r="D131" s="9"/>
    </row>
    <row r="132" spans="3:4" s="10" customFormat="1" x14ac:dyDescent="0.25">
      <c r="C132" s="8"/>
      <c r="D132" s="9"/>
    </row>
    <row r="133" spans="3:4" s="10" customFormat="1" x14ac:dyDescent="0.25">
      <c r="C133" s="8"/>
      <c r="D133" s="9"/>
    </row>
    <row r="134" spans="3:4" s="10" customFormat="1" x14ac:dyDescent="0.25">
      <c r="C134" s="8"/>
      <c r="D134" s="9"/>
    </row>
    <row r="135" spans="3:4" s="10" customFormat="1" x14ac:dyDescent="0.25">
      <c r="C135" s="8"/>
      <c r="D135" s="9"/>
    </row>
    <row r="136" spans="3:4" s="10" customFormat="1" x14ac:dyDescent="0.25">
      <c r="C136" s="8"/>
      <c r="D136" s="9"/>
    </row>
    <row r="137" spans="3:4" s="10" customFormat="1" x14ac:dyDescent="0.25">
      <c r="C137" s="8"/>
      <c r="D137" s="9"/>
    </row>
    <row r="138" spans="3:4" s="10" customFormat="1" x14ac:dyDescent="0.25">
      <c r="C138" s="8"/>
      <c r="D138" s="9"/>
    </row>
    <row r="139" spans="3:4" s="10" customFormat="1" x14ac:dyDescent="0.25">
      <c r="C139" s="8"/>
      <c r="D139" s="9"/>
    </row>
    <row r="140" spans="3:4" s="10" customFormat="1" x14ac:dyDescent="0.25">
      <c r="C140" s="8"/>
      <c r="D140" s="9"/>
    </row>
    <row r="141" spans="3:4" s="10" customFormat="1" x14ac:dyDescent="0.25">
      <c r="C141" s="8"/>
      <c r="D141" s="9"/>
    </row>
    <row r="142" spans="3:4" s="10" customFormat="1" x14ac:dyDescent="0.25">
      <c r="C142" s="8"/>
      <c r="D142" s="9"/>
    </row>
    <row r="143" spans="3:4" s="10" customFormat="1" x14ac:dyDescent="0.25">
      <c r="C143" s="8"/>
      <c r="D143" s="9"/>
    </row>
    <row r="144" spans="3:4" s="10" customFormat="1" x14ac:dyDescent="0.25">
      <c r="C144" s="8"/>
      <c r="D144" s="9"/>
    </row>
    <row r="145" spans="3:4" s="10" customFormat="1" x14ac:dyDescent="0.25">
      <c r="C145" s="8"/>
      <c r="D145" s="9"/>
    </row>
    <row r="146" spans="3:4" s="10" customFormat="1" x14ac:dyDescent="0.25">
      <c r="C146" s="8"/>
      <c r="D146" s="9"/>
    </row>
    <row r="147" spans="3:4" s="10" customFormat="1" x14ac:dyDescent="0.25">
      <c r="C147" s="8"/>
      <c r="D147" s="9"/>
    </row>
    <row r="148" spans="3:4" s="10" customFormat="1" x14ac:dyDescent="0.25">
      <c r="C148" s="8"/>
      <c r="D148" s="9"/>
    </row>
    <row r="149" spans="3:4" s="10" customFormat="1" x14ac:dyDescent="0.25">
      <c r="C149" s="8"/>
      <c r="D149" s="9"/>
    </row>
    <row r="150" spans="3:4" s="10" customFormat="1" x14ac:dyDescent="0.25">
      <c r="C150" s="8"/>
      <c r="D150" s="9"/>
    </row>
    <row r="151" spans="3:4" s="10" customFormat="1" x14ac:dyDescent="0.25">
      <c r="C151" s="8"/>
      <c r="D151" s="9"/>
    </row>
    <row r="152" spans="3:4" s="10" customFormat="1" x14ac:dyDescent="0.25">
      <c r="C152" s="8"/>
      <c r="D152" s="9"/>
    </row>
    <row r="153" spans="3:4" s="10" customFormat="1" x14ac:dyDescent="0.25">
      <c r="C153" s="8"/>
      <c r="D153" s="9"/>
    </row>
    <row r="154" spans="3:4" s="10" customFormat="1" x14ac:dyDescent="0.25">
      <c r="C154" s="8"/>
      <c r="D154" s="9"/>
    </row>
    <row r="155" spans="3:4" s="10" customFormat="1" x14ac:dyDescent="0.25">
      <c r="C155" s="8"/>
      <c r="D155" s="9"/>
    </row>
    <row r="156" spans="3:4" s="10" customFormat="1" x14ac:dyDescent="0.25">
      <c r="C156" s="8"/>
      <c r="D156" s="9"/>
    </row>
    <row r="157" spans="3:4" s="10" customFormat="1" x14ac:dyDescent="0.25">
      <c r="C157" s="8"/>
      <c r="D157" s="9"/>
    </row>
    <row r="158" spans="3:4" s="10" customFormat="1" x14ac:dyDescent="0.25">
      <c r="C158" s="8"/>
      <c r="D158" s="9"/>
    </row>
    <row r="159" spans="3:4" s="10" customFormat="1" x14ac:dyDescent="0.25">
      <c r="C159" s="8"/>
      <c r="D159" s="9"/>
    </row>
    <row r="160" spans="3:4" s="10" customFormat="1" x14ac:dyDescent="0.25">
      <c r="C160" s="8"/>
      <c r="D160" s="9"/>
    </row>
    <row r="161" spans="3:4" s="10" customFormat="1" x14ac:dyDescent="0.25">
      <c r="C161" s="8"/>
      <c r="D161" s="9"/>
    </row>
    <row r="162" spans="3:4" s="10" customFormat="1" x14ac:dyDescent="0.25">
      <c r="C162" s="8"/>
      <c r="D162" s="9"/>
    </row>
    <row r="163" spans="3:4" s="10" customFormat="1" x14ac:dyDescent="0.25">
      <c r="C163" s="8"/>
      <c r="D163" s="9"/>
    </row>
    <row r="164" spans="3:4" s="10" customFormat="1" x14ac:dyDescent="0.25">
      <c r="C164" s="8"/>
      <c r="D164" s="9"/>
    </row>
    <row r="165" spans="3:4" s="10" customFormat="1" x14ac:dyDescent="0.25">
      <c r="C165" s="8"/>
      <c r="D165" s="9"/>
    </row>
    <row r="166" spans="3:4" s="10" customFormat="1" x14ac:dyDescent="0.25">
      <c r="C166" s="8"/>
      <c r="D166" s="9"/>
    </row>
    <row r="167" spans="3:4" s="10" customFormat="1" x14ac:dyDescent="0.25">
      <c r="C167" s="8"/>
      <c r="D167" s="9"/>
    </row>
    <row r="168" spans="3:4" s="10" customFormat="1" x14ac:dyDescent="0.25">
      <c r="C168" s="8"/>
      <c r="D168" s="9"/>
    </row>
    <row r="169" spans="3:4" s="10" customFormat="1" x14ac:dyDescent="0.25">
      <c r="C169" s="8"/>
      <c r="D169" s="9"/>
    </row>
    <row r="170" spans="3:4" s="10" customFormat="1" x14ac:dyDescent="0.25">
      <c r="C170" s="8"/>
      <c r="D170" s="9"/>
    </row>
    <row r="171" spans="3:4" s="10" customFormat="1" x14ac:dyDescent="0.25">
      <c r="C171" s="8"/>
      <c r="D171" s="9"/>
    </row>
    <row r="172" spans="3:4" s="10" customFormat="1" x14ac:dyDescent="0.25">
      <c r="C172" s="8"/>
      <c r="D172" s="9"/>
    </row>
    <row r="173" spans="3:4" s="10" customFormat="1" x14ac:dyDescent="0.25">
      <c r="C173" s="8"/>
      <c r="D173" s="9"/>
    </row>
    <row r="174" spans="3:4" s="10" customFormat="1" x14ac:dyDescent="0.25">
      <c r="C174" s="8"/>
      <c r="D174" s="9"/>
    </row>
    <row r="175" spans="3:4" s="10" customFormat="1" x14ac:dyDescent="0.25">
      <c r="C175" s="8"/>
      <c r="D175" s="9"/>
    </row>
    <row r="176" spans="3:4" s="10" customFormat="1" x14ac:dyDescent="0.25">
      <c r="C176" s="8"/>
      <c r="D176" s="9"/>
    </row>
    <row r="177" spans="3:4" s="10" customFormat="1" x14ac:dyDescent="0.25">
      <c r="C177" s="8"/>
      <c r="D177" s="9"/>
    </row>
    <row r="178" spans="3:4" s="10" customFormat="1" x14ac:dyDescent="0.25">
      <c r="C178" s="8"/>
      <c r="D178" s="9"/>
    </row>
    <row r="179" spans="3:4" s="10" customFormat="1" x14ac:dyDescent="0.25">
      <c r="C179" s="8"/>
      <c r="D179" s="9"/>
    </row>
    <row r="180" spans="3:4" s="10" customFormat="1" x14ac:dyDescent="0.25">
      <c r="C180" s="8"/>
      <c r="D180" s="9"/>
    </row>
    <row r="181" spans="3:4" s="10" customFormat="1" x14ac:dyDescent="0.25">
      <c r="C181" s="8"/>
      <c r="D181" s="9"/>
    </row>
    <row r="182" spans="3:4" s="10" customFormat="1" x14ac:dyDescent="0.25">
      <c r="C182" s="8"/>
      <c r="D182" s="9"/>
    </row>
    <row r="183" spans="3:4" s="10" customFormat="1" x14ac:dyDescent="0.25">
      <c r="C183" s="8"/>
      <c r="D183" s="9"/>
    </row>
    <row r="184" spans="3:4" s="10" customFormat="1" x14ac:dyDescent="0.25">
      <c r="C184" s="8"/>
      <c r="D184" s="9"/>
    </row>
    <row r="185" spans="3:4" s="10" customFormat="1" x14ac:dyDescent="0.25">
      <c r="C185" s="8"/>
      <c r="D185" s="9"/>
    </row>
    <row r="186" spans="3:4" s="10" customFormat="1" x14ac:dyDescent="0.25">
      <c r="C186" s="8"/>
      <c r="D186" s="9"/>
    </row>
    <row r="187" spans="3:4" s="10" customFormat="1" x14ac:dyDescent="0.25">
      <c r="C187" s="8"/>
      <c r="D187" s="9"/>
    </row>
    <row r="188" spans="3:4" s="10" customFormat="1" x14ac:dyDescent="0.25">
      <c r="C188" s="8"/>
      <c r="D188" s="9"/>
    </row>
    <row r="189" spans="3:4" s="10" customFormat="1" x14ac:dyDescent="0.25">
      <c r="C189" s="8"/>
      <c r="D189" s="9"/>
    </row>
    <row r="190" spans="3:4" s="10" customFormat="1" x14ac:dyDescent="0.25">
      <c r="C190" s="8"/>
      <c r="D190" s="9"/>
    </row>
    <row r="191" spans="3:4" s="10" customFormat="1" x14ac:dyDescent="0.25">
      <c r="C191" s="8"/>
      <c r="D191" s="9"/>
    </row>
    <row r="192" spans="3:4" s="10" customFormat="1" x14ac:dyDescent="0.25">
      <c r="C192" s="8"/>
      <c r="D192" s="9"/>
    </row>
    <row r="193" spans="3:4" s="10" customFormat="1" x14ac:dyDescent="0.25">
      <c r="C193" s="8"/>
      <c r="D193" s="9"/>
    </row>
    <row r="194" spans="3:4" s="10" customFormat="1" x14ac:dyDescent="0.25">
      <c r="C194" s="8"/>
      <c r="D194" s="9"/>
    </row>
    <row r="195" spans="3:4" s="10" customFormat="1" x14ac:dyDescent="0.25">
      <c r="C195" s="8"/>
      <c r="D195" s="9"/>
    </row>
    <row r="196" spans="3:4" s="10" customFormat="1" x14ac:dyDescent="0.25">
      <c r="C196" s="8"/>
      <c r="D196" s="9"/>
    </row>
    <row r="197" spans="3:4" s="10" customFormat="1" x14ac:dyDescent="0.25">
      <c r="C197" s="8"/>
      <c r="D197" s="9"/>
    </row>
    <row r="198" spans="3:4" s="10" customFormat="1" x14ac:dyDescent="0.25">
      <c r="C198" s="8"/>
      <c r="D198" s="9"/>
    </row>
    <row r="199" spans="3:4" s="10" customFormat="1" x14ac:dyDescent="0.25">
      <c r="C199" s="8"/>
      <c r="D199" s="9"/>
    </row>
    <row r="200" spans="3:4" s="10" customFormat="1" x14ac:dyDescent="0.25">
      <c r="C200" s="8"/>
      <c r="D200" s="9"/>
    </row>
  </sheetData>
  <sheetProtection algorithmName="SHA-512" hashValue="PjWnXNQkkwokG0a9m2fnyPobxQOxlejOI0K1/Rq9UuXap7b6oERNEgNWtGVshuORkkyw+rlP7mB+cIA0HRd30w==" saltValue="dJm1ORoPTC8wXuYta4aFnw==" spinCount="100000" sheet="1" selectLockedCells="1"/>
  <customSheetViews>
    <customSheetView guid="{9D84F4CB-A17A-46E3-B9A5-A9FF93BD3E99}" showGridLines="0" topLeftCell="B1">
      <selection activeCell="B37" sqref="B37"/>
      <rowBreaks count="1" manualBreakCount="1">
        <brk id="17" max="16383" man="1"/>
      </rowBreaks>
      <pageMargins left="0.25" right="0.25" top="0.75" bottom="0.75" header="0.3" footer="0.3"/>
      <pageSetup paperSize="9" orientation="landscape" r:id="rId1"/>
    </customSheetView>
  </customSheetViews>
  <conditionalFormatting sqref="C16">
    <cfRule type="cellIs" dxfId="10" priority="50" operator="lessThan">
      <formula>+$C$15</formula>
    </cfRule>
  </conditionalFormatting>
  <conditionalFormatting sqref="C24">
    <cfRule type="cellIs" dxfId="9" priority="29" operator="equal">
      <formula>"Ja"</formula>
    </cfRule>
  </conditionalFormatting>
  <conditionalFormatting sqref="D18">
    <cfRule type="expression" dxfId="8" priority="17">
      <formula>#REF!="Kostenfunktion"</formula>
    </cfRule>
  </conditionalFormatting>
  <conditionalFormatting sqref="C18">
    <cfRule type="expression" dxfId="7" priority="71">
      <formula>#REF!="Kostenfunktion"</formula>
    </cfRule>
  </conditionalFormatting>
  <conditionalFormatting sqref="B18">
    <cfRule type="expression" dxfId="6" priority="72">
      <formula>#REF!="Kostenfunktion"</formula>
    </cfRule>
  </conditionalFormatting>
  <pageMargins left="0.25" right="0.25" top="0.75" bottom="0.75" header="0.3" footer="0.3"/>
  <pageSetup paperSize="9" orientation="landscape" r:id="rId2"/>
  <rowBreaks count="1" manualBreakCount="1">
    <brk id="17" max="16383" man="1"/>
  </row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theme="3" tint="0.79998168889431442"/>
  </sheetPr>
  <dimension ref="A1:AW64"/>
  <sheetViews>
    <sheetView showGridLines="0" zoomScaleNormal="100" workbookViewId="0">
      <selection activeCell="C8" sqref="C8"/>
    </sheetView>
  </sheetViews>
  <sheetFormatPr baseColWidth="10" defaultColWidth="11.44140625" defaultRowHeight="13.2" x14ac:dyDescent="0.25"/>
  <cols>
    <col min="1" max="1" width="2.6640625" style="4" customWidth="1"/>
    <col min="2" max="2" width="41.6640625" style="4" customWidth="1"/>
    <col min="3" max="3" width="13.33203125" style="5" customWidth="1"/>
    <col min="4" max="4" width="80.6640625" style="6" customWidth="1"/>
    <col min="5" max="5" width="2.6640625" style="189" customWidth="1"/>
    <col min="6" max="6" width="13.33203125" style="243" customWidth="1"/>
    <col min="7" max="7" width="17.33203125" style="189" customWidth="1"/>
    <col min="8" max="8" width="6.5546875" style="244" customWidth="1"/>
    <col min="9" max="9" width="37.33203125" style="4" customWidth="1"/>
    <col min="10" max="16" width="13.33203125" style="4" customWidth="1"/>
    <col min="17" max="16384" width="11.44140625" style="4"/>
  </cols>
  <sheetData>
    <row r="1" spans="1:14" s="10" customFormat="1" ht="7.2" customHeight="1" x14ac:dyDescent="0.25">
      <c r="C1" s="8"/>
      <c r="D1" s="9"/>
      <c r="E1" s="222"/>
      <c r="F1" s="134"/>
      <c r="G1" s="222"/>
      <c r="H1" s="161"/>
    </row>
    <row r="2" spans="1:14" s="10" customFormat="1" ht="16.2" customHeight="1" x14ac:dyDescent="0.4">
      <c r="B2" s="234" t="s">
        <v>191</v>
      </c>
      <c r="C2" s="8"/>
      <c r="D2" s="9"/>
      <c r="E2" s="222"/>
      <c r="F2" s="134"/>
      <c r="G2" s="222"/>
      <c r="H2" s="161"/>
    </row>
    <row r="3" spans="1:14" s="10" customFormat="1" ht="16.2" customHeight="1" x14ac:dyDescent="0.25">
      <c r="B3" s="167" t="s">
        <v>162</v>
      </c>
      <c r="C3" s="168"/>
      <c r="D3" s="169"/>
      <c r="E3" s="222"/>
      <c r="F3" s="134"/>
      <c r="G3" s="222"/>
      <c r="H3" s="161"/>
    </row>
    <row r="4" spans="1:14" ht="25.2" customHeight="1" x14ac:dyDescent="0.25">
      <c r="A4" s="10"/>
      <c r="B4" s="148" t="s">
        <v>222</v>
      </c>
      <c r="C4" s="8"/>
      <c r="D4" s="9"/>
      <c r="E4" s="222"/>
      <c r="F4" s="134"/>
      <c r="G4" s="222"/>
      <c r="H4" s="161"/>
      <c r="I4" s="18"/>
      <c r="J4" s="18"/>
      <c r="K4" s="18"/>
      <c r="L4" s="18"/>
      <c r="M4" s="18"/>
      <c r="N4" s="18"/>
    </row>
    <row r="5" spans="1:14" s="10" customFormat="1" ht="7.2" customHeight="1" x14ac:dyDescent="0.25">
      <c r="C5" s="8"/>
      <c r="D5" s="9"/>
      <c r="E5" s="222"/>
      <c r="F5" s="134"/>
      <c r="G5" s="222"/>
      <c r="H5" s="161"/>
    </row>
    <row r="6" spans="1:14" s="10" customFormat="1" ht="13.5" customHeight="1" x14ac:dyDescent="0.25">
      <c r="B6" s="21" t="s">
        <v>176</v>
      </c>
      <c r="C6" s="22"/>
      <c r="D6" s="23"/>
      <c r="E6" s="222"/>
      <c r="F6" s="134"/>
      <c r="G6" s="222"/>
      <c r="H6" s="161"/>
    </row>
    <row r="7" spans="1:14" s="10" customFormat="1" ht="7.2" customHeight="1" x14ac:dyDescent="0.25">
      <c r="C7" s="8"/>
      <c r="D7" s="9"/>
      <c r="E7" s="222"/>
      <c r="F7" s="134"/>
      <c r="G7" s="222"/>
      <c r="H7" s="161"/>
    </row>
    <row r="8" spans="1:14" s="10" customFormat="1" ht="13.5" customHeight="1" x14ac:dyDescent="0.25">
      <c r="B8" s="10" t="s">
        <v>231</v>
      </c>
      <c r="C8" s="13">
        <v>1</v>
      </c>
      <c r="D8" s="9" t="s">
        <v>7</v>
      </c>
      <c r="E8" s="222"/>
      <c r="F8" s="134"/>
      <c r="G8" s="222"/>
      <c r="H8" s="147"/>
    </row>
    <row r="9" spans="1:14" s="10" customFormat="1" ht="7.2" customHeight="1" x14ac:dyDescent="0.25">
      <c r="C9" s="239"/>
      <c r="D9" s="9"/>
      <c r="E9" s="222"/>
      <c r="F9" s="134"/>
      <c r="G9" s="222"/>
      <c r="H9" s="147"/>
    </row>
    <row r="10" spans="1:14" s="10" customFormat="1" ht="13.5" customHeight="1" x14ac:dyDescent="0.25">
      <c r="B10" s="21" t="s">
        <v>177</v>
      </c>
      <c r="C10" s="22"/>
      <c r="D10" s="23"/>
      <c r="E10" s="222"/>
      <c r="F10" s="134"/>
      <c r="G10" s="222"/>
      <c r="H10" s="147"/>
    </row>
    <row r="11" spans="1:14" s="10" customFormat="1" ht="7.2" customHeight="1" x14ac:dyDescent="0.3">
      <c r="C11" s="69"/>
      <c r="D11" s="9"/>
      <c r="E11" s="222"/>
      <c r="F11" s="134"/>
      <c r="G11" s="222"/>
      <c r="H11" s="240"/>
    </row>
    <row r="12" spans="1:14" s="10" customFormat="1" ht="13.5" customHeight="1" x14ac:dyDescent="0.25">
      <c r="B12" s="16" t="s">
        <v>169</v>
      </c>
      <c r="C12" s="124">
        <v>0.24</v>
      </c>
      <c r="D12" s="9" t="s">
        <v>7</v>
      </c>
      <c r="E12" s="222"/>
      <c r="F12" s="134"/>
      <c r="G12" s="222"/>
      <c r="H12" s="241"/>
    </row>
    <row r="13" spans="1:14" s="10" customFormat="1" ht="13.5" customHeight="1" x14ac:dyDescent="0.25">
      <c r="B13" s="10" t="s">
        <v>224</v>
      </c>
      <c r="C13" s="125">
        <v>3.5000000000000003E-2</v>
      </c>
      <c r="D13" s="9" t="s">
        <v>8</v>
      </c>
      <c r="E13" s="222"/>
      <c r="F13" s="136"/>
      <c r="G13" s="210"/>
      <c r="H13" s="137"/>
      <c r="J13" s="17"/>
    </row>
    <row r="14" spans="1:14" s="10" customFormat="1" ht="13.5" customHeight="1" x14ac:dyDescent="0.25">
      <c r="B14" s="18" t="s">
        <v>3</v>
      </c>
      <c r="C14" s="19">
        <f>(1/C12-1/C8)*C13</f>
        <v>0.11083333333333335</v>
      </c>
      <c r="D14" s="20" t="s">
        <v>9</v>
      </c>
      <c r="E14" s="222"/>
      <c r="F14" s="136"/>
      <c r="G14" s="210"/>
      <c r="H14" s="137"/>
    </row>
    <row r="15" spans="1:14" s="10" customFormat="1" ht="13.5" customHeight="1" x14ac:dyDescent="0.25">
      <c r="B15" s="10" t="s">
        <v>14</v>
      </c>
      <c r="C15" s="14">
        <f>ROUNDUP(C14,2)</f>
        <v>0.12</v>
      </c>
      <c r="D15" s="9" t="s">
        <v>9</v>
      </c>
      <c r="E15" s="222"/>
      <c r="F15" s="136"/>
      <c r="G15" s="222"/>
      <c r="H15" s="206"/>
    </row>
    <row r="16" spans="1:14" s="10" customFormat="1" ht="13.5" customHeight="1" x14ac:dyDescent="0.25">
      <c r="B16" s="10" t="s">
        <v>225</v>
      </c>
      <c r="C16" s="13">
        <v>0.12</v>
      </c>
      <c r="D16" s="9" t="s">
        <v>9</v>
      </c>
      <c r="E16" s="222"/>
      <c r="F16" s="134"/>
      <c r="G16" s="222"/>
      <c r="H16" s="240"/>
    </row>
    <row r="17" spans="1:49" s="10" customFormat="1" ht="13.5" customHeight="1" x14ac:dyDescent="0.25">
      <c r="B17" s="16" t="s">
        <v>181</v>
      </c>
      <c r="C17" s="14">
        <f>1/(C16/C13+1/C8)</f>
        <v>0.22580645161290325</v>
      </c>
      <c r="D17" s="9" t="s">
        <v>7</v>
      </c>
      <c r="E17" s="222"/>
      <c r="F17" s="136"/>
      <c r="G17" s="210"/>
      <c r="H17" s="137"/>
    </row>
    <row r="18" spans="1:49" s="10" customFormat="1" ht="7.2" customHeight="1" x14ac:dyDescent="0.25">
      <c r="B18" s="143"/>
      <c r="C18" s="147"/>
      <c r="D18" s="196"/>
      <c r="E18" s="222"/>
      <c r="F18" s="139" t="s">
        <v>39</v>
      </c>
      <c r="G18" s="139"/>
      <c r="H18" s="242">
        <f>1+H11%</f>
        <v>1</v>
      </c>
    </row>
    <row r="19" spans="1:49" s="54" customFormat="1" ht="13.5" customHeight="1" x14ac:dyDescent="0.25">
      <c r="B19" s="21" t="s">
        <v>182</v>
      </c>
      <c r="C19" s="22"/>
      <c r="D19" s="23"/>
      <c r="E19" s="222"/>
      <c r="F19" s="134"/>
      <c r="G19" s="222"/>
      <c r="H19" s="161"/>
    </row>
    <row r="20" spans="1:49" s="10" customFormat="1" ht="7.2" customHeight="1" x14ac:dyDescent="0.25">
      <c r="B20" s="7"/>
      <c r="C20" s="25"/>
      <c r="D20" s="9"/>
      <c r="E20" s="222"/>
      <c r="F20" s="134"/>
      <c r="G20" s="222"/>
      <c r="H20" s="161"/>
    </row>
    <row r="21" spans="1:49" s="10" customFormat="1" ht="13.5" customHeight="1" x14ac:dyDescent="0.25">
      <c r="B21" s="10" t="s">
        <v>101</v>
      </c>
      <c r="C21" s="286">
        <f>C8*Randbedingungen!F28*Randbedingungen!F20*0.8</f>
        <v>70.863552000000013</v>
      </c>
      <c r="D21" s="9" t="s">
        <v>15</v>
      </c>
      <c r="E21" s="222"/>
      <c r="F21" s="134"/>
      <c r="G21" s="222"/>
      <c r="H21" s="135"/>
    </row>
    <row r="22" spans="1:49" s="10" customFormat="1" ht="13.5" customHeight="1" x14ac:dyDescent="0.25">
      <c r="B22" s="10" t="s">
        <v>102</v>
      </c>
      <c r="C22" s="286">
        <f>IF(C16=0,C21,C17*Randbedingungen!F29*Randbedingungen!F20*0.8)</f>
        <v>12.968082580645163</v>
      </c>
      <c r="D22" s="9" t="s">
        <v>15</v>
      </c>
      <c r="E22" s="222"/>
      <c r="F22" s="136"/>
      <c r="G22" s="222"/>
      <c r="H22" s="137"/>
      <c r="L22" s="27" t="s">
        <v>5</v>
      </c>
      <c r="M22" s="27">
        <f>(ROUND((H22/10),0))*10</f>
        <v>0</v>
      </c>
      <c r="N22" s="27" t="s">
        <v>6</v>
      </c>
    </row>
    <row r="23" spans="1:49" s="10" customFormat="1" ht="13.5" customHeight="1" x14ac:dyDescent="0.25">
      <c r="B23" s="10" t="s">
        <v>4</v>
      </c>
      <c r="C23" s="286">
        <f>C21-C22</f>
        <v>57.895469419354853</v>
      </c>
      <c r="D23" s="9" t="s">
        <v>15</v>
      </c>
      <c r="E23" s="222"/>
      <c r="F23" s="136"/>
      <c r="G23" s="222"/>
      <c r="H23" s="137"/>
      <c r="L23" s="27" t="s">
        <v>5</v>
      </c>
      <c r="M23" s="27">
        <f>(ROUND((H23/10),0))*10</f>
        <v>0</v>
      </c>
      <c r="N23" s="27" t="s">
        <v>6</v>
      </c>
    </row>
    <row r="24" spans="1:49" s="10" customFormat="1" ht="13.5" customHeight="1" x14ac:dyDescent="0.25">
      <c r="B24" s="196" t="s">
        <v>97</v>
      </c>
      <c r="C24" s="44" t="str">
        <f>IF($C$17-$C$12&lt;=0,"Ja","Nein")</f>
        <v>Ja</v>
      </c>
      <c r="D24" s="9" t="s">
        <v>16</v>
      </c>
      <c r="E24" s="222"/>
      <c r="F24" s="136"/>
      <c r="G24" s="222"/>
      <c r="H24" s="138"/>
      <c r="I24" s="12"/>
    </row>
    <row r="25" spans="1:49" s="10" customFormat="1" ht="7.2" customHeight="1" x14ac:dyDescent="0.25">
      <c r="B25" s="12"/>
      <c r="C25" s="8"/>
      <c r="D25" s="9"/>
      <c r="E25" s="222"/>
      <c r="F25" s="139" t="s">
        <v>66</v>
      </c>
      <c r="G25" s="139"/>
      <c r="H25" s="139">
        <f>H13*(1+H14%)</f>
        <v>0</v>
      </c>
    </row>
    <row r="26" spans="1:49" ht="13.5" customHeight="1" x14ac:dyDescent="0.25">
      <c r="A26" s="130"/>
      <c r="B26" s="21" t="s">
        <v>206</v>
      </c>
      <c r="C26" s="153"/>
      <c r="D26" s="154"/>
      <c r="E26" s="159"/>
      <c r="F26" s="194"/>
      <c r="G26" s="159"/>
      <c r="H26" s="160"/>
      <c r="I26" s="132"/>
      <c r="J26" s="18"/>
      <c r="K26" s="18"/>
      <c r="L26" s="18"/>
      <c r="M26" s="18"/>
      <c r="N26" s="1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row>
    <row r="27" spans="1:49" ht="7.2" customHeight="1" x14ac:dyDescent="0.25">
      <c r="A27" s="130"/>
      <c r="B27" s="130"/>
      <c r="C27" s="131"/>
      <c r="D27" s="157"/>
      <c r="E27" s="159"/>
      <c r="F27" s="194"/>
      <c r="G27" s="159"/>
      <c r="H27" s="160"/>
      <c r="I27" s="132"/>
      <c r="J27" s="18"/>
      <c r="K27" s="18"/>
      <c r="L27" s="18"/>
      <c r="M27" s="18"/>
      <c r="N27" s="1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row>
    <row r="28" spans="1:49" ht="13.5" customHeight="1" x14ac:dyDescent="0.25">
      <c r="A28" s="130"/>
      <c r="B28" s="26" t="s">
        <v>232</v>
      </c>
      <c r="C28" s="200">
        <v>0</v>
      </c>
      <c r="D28" s="195" t="s">
        <v>136</v>
      </c>
      <c r="E28" s="159"/>
      <c r="F28" s="194"/>
      <c r="G28" s="159"/>
      <c r="H28" s="160"/>
      <c r="I28" s="132"/>
      <c r="J28" s="18"/>
      <c r="K28" s="18"/>
      <c r="L28" s="18"/>
      <c r="M28" s="18"/>
      <c r="N28" s="1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row>
    <row r="29" spans="1:49" ht="13.5" customHeight="1" x14ac:dyDescent="0.25">
      <c r="A29" s="130"/>
      <c r="B29" s="10" t="s">
        <v>207</v>
      </c>
      <c r="C29" s="290">
        <f>C23*C28</f>
        <v>0</v>
      </c>
      <c r="D29" s="9" t="s">
        <v>99</v>
      </c>
      <c r="E29" s="222"/>
      <c r="F29" s="222"/>
      <c r="G29" s="222"/>
      <c r="H29" s="206"/>
      <c r="I29" s="132"/>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98"/>
      <c r="AK29" s="98"/>
      <c r="AL29" s="98"/>
      <c r="AM29" s="98"/>
      <c r="AN29" s="98"/>
      <c r="AO29" s="98"/>
      <c r="AP29" s="98"/>
      <c r="AQ29" s="98"/>
      <c r="AR29" s="98"/>
      <c r="AS29" s="98"/>
      <c r="AT29" s="98"/>
      <c r="AU29" s="98"/>
      <c r="AV29" s="98"/>
      <c r="AW29" s="98"/>
    </row>
    <row r="30" spans="1:49" s="10" customFormat="1" x14ac:dyDescent="0.25">
      <c r="C30" s="8"/>
      <c r="D30" s="9"/>
      <c r="E30" s="222"/>
      <c r="F30" s="134"/>
      <c r="G30" s="222"/>
      <c r="H30" s="161"/>
    </row>
    <row r="31" spans="1:49" s="10" customFormat="1" x14ac:dyDescent="0.25">
      <c r="C31" s="8"/>
      <c r="D31" s="9"/>
      <c r="E31" s="222"/>
      <c r="F31" s="134"/>
      <c r="G31" s="222"/>
      <c r="H31" s="161"/>
    </row>
    <row r="32" spans="1:49" s="10" customFormat="1" x14ac:dyDescent="0.25">
      <c r="C32" s="8"/>
      <c r="D32" s="9"/>
      <c r="E32" s="222"/>
      <c r="F32" s="134"/>
      <c r="G32" s="222"/>
      <c r="H32" s="161"/>
    </row>
    <row r="33" spans="3:8" s="10" customFormat="1" x14ac:dyDescent="0.25">
      <c r="C33" s="8"/>
      <c r="D33" s="9"/>
      <c r="E33" s="222"/>
      <c r="F33" s="134"/>
      <c r="G33" s="222"/>
      <c r="H33" s="161"/>
    </row>
    <row r="34" spans="3:8" s="10" customFormat="1" x14ac:dyDescent="0.25">
      <c r="C34" s="8"/>
      <c r="D34" s="9"/>
      <c r="E34" s="222"/>
      <c r="F34" s="134"/>
      <c r="G34" s="222"/>
      <c r="H34" s="161"/>
    </row>
    <row r="35" spans="3:8" s="10" customFormat="1" x14ac:dyDescent="0.25">
      <c r="C35" s="8"/>
      <c r="D35" s="9"/>
      <c r="E35" s="222"/>
      <c r="F35" s="134"/>
      <c r="G35" s="222"/>
      <c r="H35" s="161"/>
    </row>
    <row r="36" spans="3:8" s="10" customFormat="1" x14ac:dyDescent="0.25">
      <c r="C36" s="8"/>
      <c r="D36" s="9"/>
      <c r="E36" s="222"/>
      <c r="F36" s="134"/>
      <c r="G36" s="222"/>
      <c r="H36" s="161"/>
    </row>
    <row r="37" spans="3:8" s="10" customFormat="1" x14ac:dyDescent="0.25">
      <c r="C37" s="8"/>
      <c r="D37" s="9"/>
      <c r="E37" s="222"/>
      <c r="F37" s="134"/>
      <c r="G37" s="222"/>
      <c r="H37" s="161"/>
    </row>
    <row r="38" spans="3:8" s="10" customFormat="1" x14ac:dyDescent="0.25">
      <c r="C38" s="8"/>
      <c r="D38" s="9"/>
      <c r="E38" s="222"/>
      <c r="F38" s="134"/>
      <c r="G38" s="222"/>
      <c r="H38" s="161"/>
    </row>
    <row r="39" spans="3:8" s="10" customFormat="1" x14ac:dyDescent="0.25">
      <c r="C39" s="8"/>
      <c r="D39" s="9"/>
      <c r="E39" s="222"/>
      <c r="F39" s="134"/>
      <c r="G39" s="222"/>
      <c r="H39" s="161"/>
    </row>
    <row r="40" spans="3:8" s="10" customFormat="1" x14ac:dyDescent="0.25">
      <c r="C40" s="8"/>
      <c r="D40" s="9"/>
      <c r="E40" s="222"/>
      <c r="F40" s="134"/>
      <c r="G40" s="222"/>
      <c r="H40" s="161"/>
    </row>
    <row r="41" spans="3:8" s="10" customFormat="1" x14ac:dyDescent="0.25">
      <c r="C41" s="8"/>
      <c r="D41" s="9"/>
      <c r="E41" s="222"/>
      <c r="F41" s="134"/>
      <c r="G41" s="222"/>
      <c r="H41" s="161"/>
    </row>
    <row r="42" spans="3:8" s="10" customFormat="1" x14ac:dyDescent="0.25">
      <c r="C42" s="8"/>
      <c r="D42" s="9"/>
      <c r="E42" s="222"/>
      <c r="F42" s="134"/>
      <c r="G42" s="222"/>
      <c r="H42" s="161"/>
    </row>
    <row r="43" spans="3:8" s="10" customFormat="1" x14ac:dyDescent="0.25">
      <c r="C43" s="8"/>
      <c r="D43" s="9"/>
      <c r="E43" s="222"/>
      <c r="F43" s="134"/>
      <c r="G43" s="222"/>
      <c r="H43" s="161"/>
    </row>
    <row r="44" spans="3:8" s="10" customFormat="1" x14ac:dyDescent="0.25">
      <c r="C44" s="8"/>
      <c r="D44" s="9"/>
      <c r="E44" s="222"/>
      <c r="F44" s="134"/>
      <c r="G44" s="222"/>
      <c r="H44" s="161"/>
    </row>
    <row r="45" spans="3:8" s="10" customFormat="1" x14ac:dyDescent="0.25">
      <c r="C45" s="8"/>
      <c r="D45" s="9"/>
      <c r="E45" s="222"/>
      <c r="F45" s="134"/>
      <c r="G45" s="222"/>
      <c r="H45" s="161"/>
    </row>
    <row r="46" spans="3:8" s="10" customFormat="1" x14ac:dyDescent="0.25">
      <c r="C46" s="8"/>
      <c r="D46" s="9"/>
      <c r="E46" s="222"/>
      <c r="F46" s="134"/>
      <c r="G46" s="222"/>
      <c r="H46" s="161"/>
    </row>
    <row r="47" spans="3:8" s="10" customFormat="1" x14ac:dyDescent="0.25">
      <c r="C47" s="8"/>
      <c r="D47" s="9"/>
      <c r="E47" s="222"/>
      <c r="F47" s="134"/>
      <c r="G47" s="222"/>
      <c r="H47" s="161"/>
    </row>
    <row r="48" spans="3:8" s="10" customFormat="1" x14ac:dyDescent="0.25">
      <c r="C48" s="8"/>
      <c r="D48" s="9"/>
      <c r="E48" s="222"/>
      <c r="F48" s="134"/>
      <c r="G48" s="222"/>
      <c r="H48" s="161"/>
    </row>
    <row r="49" spans="3:8" s="10" customFormat="1" x14ac:dyDescent="0.25">
      <c r="C49" s="8"/>
      <c r="D49" s="9"/>
      <c r="E49" s="222"/>
      <c r="F49" s="134"/>
      <c r="G49" s="222"/>
      <c r="H49" s="161"/>
    </row>
    <row r="50" spans="3:8" s="10" customFormat="1" x14ac:dyDescent="0.25">
      <c r="C50" s="8"/>
      <c r="D50" s="9"/>
      <c r="E50" s="222"/>
      <c r="F50" s="134"/>
      <c r="G50" s="222"/>
      <c r="H50" s="161"/>
    </row>
    <row r="51" spans="3:8" s="10" customFormat="1" x14ac:dyDescent="0.25">
      <c r="C51" s="8"/>
      <c r="D51" s="9"/>
      <c r="E51" s="222"/>
      <c r="F51" s="134"/>
      <c r="G51" s="222"/>
      <c r="H51" s="161"/>
    </row>
    <row r="52" spans="3:8" s="10" customFormat="1" x14ac:dyDescent="0.25">
      <c r="C52" s="8"/>
      <c r="D52" s="9"/>
      <c r="E52" s="222"/>
      <c r="F52" s="134"/>
      <c r="G52" s="222"/>
      <c r="H52" s="161"/>
    </row>
    <row r="53" spans="3:8" s="10" customFormat="1" x14ac:dyDescent="0.25">
      <c r="C53" s="8"/>
      <c r="D53" s="9"/>
      <c r="E53" s="222"/>
      <c r="F53" s="134"/>
      <c r="G53" s="222"/>
      <c r="H53" s="161"/>
    </row>
    <row r="54" spans="3:8" s="10" customFormat="1" x14ac:dyDescent="0.25">
      <c r="C54" s="8"/>
      <c r="D54" s="9"/>
      <c r="E54" s="222"/>
      <c r="F54" s="134"/>
      <c r="G54" s="222"/>
      <c r="H54" s="161"/>
    </row>
    <row r="55" spans="3:8" s="10" customFormat="1" x14ac:dyDescent="0.25">
      <c r="C55" s="8"/>
      <c r="D55" s="9"/>
      <c r="E55" s="222"/>
      <c r="F55" s="134"/>
      <c r="G55" s="222"/>
      <c r="H55" s="161"/>
    </row>
    <row r="56" spans="3:8" s="10" customFormat="1" x14ac:dyDescent="0.25">
      <c r="C56" s="8"/>
      <c r="D56" s="9"/>
      <c r="E56" s="222"/>
      <c r="F56" s="134"/>
      <c r="G56" s="222"/>
      <c r="H56" s="161"/>
    </row>
    <row r="57" spans="3:8" s="10" customFormat="1" x14ac:dyDescent="0.25">
      <c r="C57" s="8"/>
      <c r="D57" s="9"/>
      <c r="E57" s="222"/>
      <c r="F57" s="134"/>
      <c r="G57" s="222"/>
      <c r="H57" s="161"/>
    </row>
    <row r="58" spans="3:8" s="10" customFormat="1" x14ac:dyDescent="0.25">
      <c r="C58" s="8"/>
      <c r="D58" s="9"/>
      <c r="E58" s="222"/>
      <c r="F58" s="134"/>
      <c r="G58" s="222"/>
      <c r="H58" s="161"/>
    </row>
    <row r="59" spans="3:8" s="10" customFormat="1" x14ac:dyDescent="0.25">
      <c r="C59" s="8"/>
      <c r="D59" s="9"/>
      <c r="E59" s="222"/>
      <c r="F59" s="134"/>
      <c r="G59" s="222"/>
      <c r="H59" s="161"/>
    </row>
    <row r="60" spans="3:8" s="10" customFormat="1" x14ac:dyDescent="0.25">
      <c r="C60" s="8"/>
      <c r="D60" s="9"/>
      <c r="E60" s="222"/>
      <c r="F60" s="134"/>
      <c r="G60" s="222"/>
      <c r="H60" s="161"/>
    </row>
    <row r="61" spans="3:8" s="10" customFormat="1" x14ac:dyDescent="0.25">
      <c r="C61" s="8"/>
      <c r="D61" s="9"/>
      <c r="E61" s="222"/>
      <c r="F61" s="134"/>
      <c r="G61" s="222"/>
      <c r="H61" s="161"/>
    </row>
    <row r="62" spans="3:8" s="10" customFormat="1" x14ac:dyDescent="0.25">
      <c r="C62" s="8"/>
      <c r="D62" s="9"/>
      <c r="E62" s="222"/>
      <c r="F62" s="134"/>
      <c r="G62" s="222"/>
      <c r="H62" s="161"/>
    </row>
    <row r="63" spans="3:8" s="10" customFormat="1" x14ac:dyDescent="0.25">
      <c r="C63" s="8"/>
      <c r="D63" s="9"/>
      <c r="E63" s="222"/>
      <c r="F63" s="134"/>
      <c r="G63" s="222"/>
      <c r="H63" s="161"/>
    </row>
    <row r="64" spans="3:8" s="10" customFormat="1" x14ac:dyDescent="0.25">
      <c r="C64" s="8"/>
      <c r="D64" s="9"/>
      <c r="E64" s="222"/>
      <c r="F64" s="134"/>
      <c r="G64" s="222"/>
      <c r="H64" s="161"/>
    </row>
  </sheetData>
  <sheetProtection algorithmName="SHA-512" hashValue="umETyKkNbrIcUaBiw9tA95Wb9KXAxtGhYg955JCPCEW2mVVtOmYINfg8/YyP7zwXKEz0H0bIIpPo0r2mNyD5tA==" saltValue="akdbZEzHGx0Q4I8f91t0UQ==" spinCount="100000" sheet="1" selectLockedCells="1"/>
  <customSheetViews>
    <customSheetView guid="{9D84F4CB-A17A-46E3-B9A5-A9FF93BD3E99}" showGridLines="0" topLeftCell="B1">
      <selection activeCell="B37" sqref="B37"/>
      <rowBreaks count="1" manualBreakCount="1">
        <brk id="17" max="16383" man="1"/>
      </rowBreaks>
      <pageMargins left="0.25" right="0.25" top="0.75" bottom="0.75" header="0.3" footer="0.3"/>
      <pageSetup paperSize="9" orientation="landscape" r:id="rId1"/>
    </customSheetView>
  </customSheetViews>
  <conditionalFormatting sqref="C16">
    <cfRule type="cellIs" dxfId="5" priority="34" operator="lessThan">
      <formula>+$C$15</formula>
    </cfRule>
  </conditionalFormatting>
  <conditionalFormatting sqref="C24">
    <cfRule type="cellIs" dxfId="4" priority="13" operator="equal">
      <formula>"Ja"</formula>
    </cfRule>
  </conditionalFormatting>
  <conditionalFormatting sqref="D18">
    <cfRule type="expression" dxfId="3" priority="1">
      <formula>#REF!="Kostenfunktion"</formula>
    </cfRule>
  </conditionalFormatting>
  <conditionalFormatting sqref="C18">
    <cfRule type="expression" dxfId="2" priority="67">
      <formula>#REF!="Kostenfunktion"</formula>
    </cfRule>
  </conditionalFormatting>
  <conditionalFormatting sqref="B18">
    <cfRule type="expression" dxfId="1" priority="68">
      <formula>#REF!="Kostenfunktion"</formula>
    </cfRule>
  </conditionalFormatting>
  <pageMargins left="0.25" right="0.25" top="0.75" bottom="0.75" header="0.3" footer="0.3"/>
  <pageSetup paperSize="9" orientation="landscape" r:id="rId2"/>
  <rowBreaks count="1" manualBreakCount="1">
    <brk id="17" max="16383" man="1"/>
  </rowBreak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3" tint="0.79998168889431442"/>
  </sheetPr>
  <dimension ref="A1:AS89"/>
  <sheetViews>
    <sheetView showGridLines="0" zoomScaleNormal="100" workbookViewId="0">
      <selection activeCell="C28" sqref="C28"/>
    </sheetView>
  </sheetViews>
  <sheetFormatPr baseColWidth="10" defaultRowHeight="14.4" x14ac:dyDescent="0.3"/>
  <cols>
    <col min="1" max="1" width="2.6640625" customWidth="1"/>
    <col min="2" max="2" width="41.6640625" customWidth="1"/>
    <col min="3" max="3" width="41.44140625" style="36" customWidth="1"/>
    <col min="4" max="4" width="1" customWidth="1"/>
    <col min="5" max="5" width="51.6640625" style="37" customWidth="1"/>
    <col min="6" max="6" width="12.109375" customWidth="1"/>
    <col min="7" max="7" width="35.88671875" customWidth="1"/>
    <col min="8" max="13" width="13.33203125" customWidth="1"/>
  </cols>
  <sheetData>
    <row r="1" spans="1:10" s="2" customFormat="1" ht="7.2" customHeight="1" x14ac:dyDescent="0.3">
      <c r="C1" s="73"/>
      <c r="E1" s="75"/>
    </row>
    <row r="2" spans="1:10" s="2" customFormat="1" ht="16.2" customHeight="1" x14ac:dyDescent="0.4">
      <c r="B2" s="234" t="s">
        <v>191</v>
      </c>
      <c r="C2" s="149"/>
      <c r="D2" s="150"/>
      <c r="E2" s="151"/>
    </row>
    <row r="3" spans="1:10" s="2" customFormat="1" ht="16.2" customHeight="1" x14ac:dyDescent="0.3">
      <c r="B3" s="167" t="s">
        <v>163</v>
      </c>
      <c r="C3" s="172"/>
      <c r="D3" s="173"/>
      <c r="E3" s="174"/>
    </row>
    <row r="4" spans="1:10" s="4" customFormat="1" ht="25.2" customHeight="1" x14ac:dyDescent="0.25">
      <c r="A4" s="10"/>
      <c r="B4" s="148" t="s">
        <v>222</v>
      </c>
      <c r="C4" s="8"/>
      <c r="D4" s="10"/>
      <c r="E4" s="11"/>
      <c r="F4" s="18"/>
      <c r="G4" s="18"/>
      <c r="H4" s="18"/>
      <c r="I4" s="18"/>
      <c r="J4" s="18"/>
    </row>
    <row r="5" spans="1:10" s="4" customFormat="1" ht="7.2" customHeight="1" x14ac:dyDescent="0.25">
      <c r="A5" s="10"/>
      <c r="B5" s="148"/>
      <c r="C5" s="8"/>
      <c r="D5" s="10"/>
      <c r="E5" s="11"/>
      <c r="F5" s="18"/>
      <c r="G5" s="18"/>
      <c r="H5" s="18"/>
      <c r="I5" s="18"/>
      <c r="J5" s="18"/>
    </row>
    <row r="6" spans="1:10" s="4" customFormat="1" ht="13.5" customHeight="1" x14ac:dyDescent="0.3">
      <c r="A6" s="10"/>
      <c r="B6" s="21" t="s">
        <v>183</v>
      </c>
      <c r="C6" s="22"/>
      <c r="D6" s="82"/>
      <c r="E6" s="24"/>
      <c r="F6" s="18"/>
      <c r="G6" s="18"/>
      <c r="H6" s="18"/>
      <c r="I6" s="18"/>
      <c r="J6" s="18"/>
    </row>
    <row r="7" spans="1:10" s="4" customFormat="1" ht="7.2" customHeight="1" x14ac:dyDescent="0.25">
      <c r="A7" s="10"/>
      <c r="B7" s="148"/>
      <c r="C7" s="8"/>
      <c r="D7" s="10"/>
      <c r="E7" s="11"/>
      <c r="F7" s="18"/>
      <c r="G7" s="18"/>
      <c r="H7" s="18"/>
      <c r="I7" s="18"/>
      <c r="J7" s="18"/>
    </row>
    <row r="8" spans="1:10" s="67" customFormat="1" ht="13.5" customHeight="1" x14ac:dyDescent="0.3">
      <c r="B8" s="52" t="s">
        <v>233</v>
      </c>
      <c r="C8" s="284" t="s">
        <v>55</v>
      </c>
      <c r="D8" s="201"/>
      <c r="E8" s="211"/>
    </row>
    <row r="9" spans="1:10" s="2" customFormat="1" ht="13.5" customHeight="1" x14ac:dyDescent="0.3">
      <c r="B9" s="52" t="s">
        <v>184</v>
      </c>
      <c r="C9" s="14">
        <f>VLOOKUP($C$8, Tabelle1!$C$21:$D$28,2,FALSE)</f>
        <v>5</v>
      </c>
      <c r="E9" s="76" t="s">
        <v>7</v>
      </c>
      <c r="G9" s="67"/>
    </row>
    <row r="10" spans="1:10" s="2" customFormat="1" ht="13.5" customHeight="1" x14ac:dyDescent="0.3">
      <c r="B10" s="52" t="s">
        <v>185</v>
      </c>
      <c r="C10" s="14">
        <f>VLOOKUP($C$8, Tabelle1!$C$21:$E$28,3,FALSE)</f>
        <v>0.86</v>
      </c>
      <c r="E10" s="74"/>
      <c r="G10" s="67"/>
    </row>
    <row r="11" spans="1:10" s="2" customFormat="1" ht="13.5" customHeight="1" x14ac:dyDescent="0.3">
      <c r="B11" s="16" t="s">
        <v>169</v>
      </c>
      <c r="C11" s="14">
        <v>1.3</v>
      </c>
      <c r="E11" s="76" t="s">
        <v>7</v>
      </c>
      <c r="G11" s="67"/>
    </row>
    <row r="12" spans="1:10" s="2" customFormat="1" ht="7.2" customHeight="1" x14ac:dyDescent="0.3">
      <c r="B12" s="126"/>
      <c r="C12" s="25"/>
      <c r="E12" s="144"/>
      <c r="G12" s="67"/>
    </row>
    <row r="13" spans="1:10" s="2" customFormat="1" ht="13.5" customHeight="1" x14ac:dyDescent="0.3">
      <c r="B13" s="21" t="s">
        <v>40</v>
      </c>
      <c r="C13" s="22"/>
      <c r="D13" s="294"/>
      <c r="E13" s="24"/>
      <c r="G13" s="70"/>
    </row>
    <row r="14" spans="1:10" s="2" customFormat="1" ht="7.2" customHeight="1" x14ac:dyDescent="0.3">
      <c r="B14" s="51" t="s">
        <v>41</v>
      </c>
      <c r="C14" s="78">
        <f>C9-(C10*1.65)</f>
        <v>3.5810000000000004</v>
      </c>
      <c r="D14" s="293"/>
      <c r="E14" s="146"/>
    </row>
    <row r="15" spans="1:10" s="2" customFormat="1" ht="13.5" customHeight="1" x14ac:dyDescent="0.3">
      <c r="B15" s="52" t="s">
        <v>234</v>
      </c>
      <c r="C15" s="285" t="s">
        <v>165</v>
      </c>
      <c r="D15" s="79">
        <f>IF(C15=Tabelle1!$C$31,Tabelle1!$E$31,IF(C15=Tabelle1!$C$32,Tabelle1!$E$32,Tabelle1!$E$33))</f>
        <v>2</v>
      </c>
      <c r="E15" s="146"/>
    </row>
    <row r="16" spans="1:10" s="2" customFormat="1" ht="13.5" customHeight="1" x14ac:dyDescent="0.3">
      <c r="B16" s="52" t="s">
        <v>186</v>
      </c>
      <c r="C16" s="80">
        <f>IF(D15=1,Tabelle1!$D$31,IF(D15=2,Tabelle1!$D$32,Tabelle1!$D$33))</f>
        <v>1</v>
      </c>
      <c r="D16" s="67"/>
      <c r="E16" s="76" t="s">
        <v>7</v>
      </c>
    </row>
    <row r="17" spans="1:45" s="2" customFormat="1" ht="13.5" customHeight="1" x14ac:dyDescent="0.3">
      <c r="B17" s="52" t="s">
        <v>187</v>
      </c>
      <c r="C17" s="80">
        <f>IF(C16=1.3,0.6,IF(C16=1,0.5,IF(C16=0.8,0.45,0)))</f>
        <v>0.5</v>
      </c>
      <c r="D17" s="67"/>
      <c r="E17" s="55"/>
    </row>
    <row r="18" spans="1:45" s="2" customFormat="1" ht="7.2" customHeight="1" x14ac:dyDescent="0.3">
      <c r="B18" s="51" t="s">
        <v>42</v>
      </c>
      <c r="C18" s="78">
        <f>C16-(C17*1.65)</f>
        <v>0.17500000000000004</v>
      </c>
      <c r="E18" s="55"/>
    </row>
    <row r="19" spans="1:45" s="83" customFormat="1" ht="13.5" customHeight="1" x14ac:dyDescent="0.3">
      <c r="B19" s="21" t="s">
        <v>195</v>
      </c>
      <c r="C19" s="81"/>
      <c r="D19" s="82"/>
      <c r="E19" s="24"/>
    </row>
    <row r="20" spans="1:45" s="2" customFormat="1" ht="7.2" customHeight="1" x14ac:dyDescent="0.3">
      <c r="C20" s="73"/>
      <c r="E20" s="11"/>
    </row>
    <row r="21" spans="1:45" s="2" customFormat="1" ht="13.5" customHeight="1" x14ac:dyDescent="0.3">
      <c r="B21" s="10" t="s">
        <v>101</v>
      </c>
      <c r="C21" s="286">
        <f>C14*Randbedingungen!F28*Randbedingungen!F20</f>
        <v>317.20297464000004</v>
      </c>
      <c r="E21" s="52" t="s">
        <v>15</v>
      </c>
    </row>
    <row r="22" spans="1:45" s="2" customFormat="1" ht="13.5" customHeight="1" x14ac:dyDescent="0.3">
      <c r="B22" s="10" t="s">
        <v>102</v>
      </c>
      <c r="C22" s="286">
        <f>C18*Randbedingungen!F29*Randbedingungen!F20</f>
        <v>12.562830000000002</v>
      </c>
      <c r="E22" s="52" t="s">
        <v>15</v>
      </c>
      <c r="G22" s="84"/>
      <c r="I22" s="79" t="s">
        <v>5</v>
      </c>
      <c r="J22" s="79" t="s">
        <v>6</v>
      </c>
    </row>
    <row r="23" spans="1:45" s="2" customFormat="1" ht="13.5" customHeight="1" x14ac:dyDescent="0.3">
      <c r="B23" s="10" t="s">
        <v>4</v>
      </c>
      <c r="C23" s="286">
        <f>C21-C22</f>
        <v>304.64014464000002</v>
      </c>
      <c r="E23" s="52" t="s">
        <v>15</v>
      </c>
      <c r="G23" s="85"/>
      <c r="H23" s="86"/>
      <c r="I23" s="79"/>
      <c r="J23" s="79" t="s">
        <v>6</v>
      </c>
    </row>
    <row r="24" spans="1:45" s="2" customFormat="1" ht="13.5" customHeight="1" x14ac:dyDescent="0.3">
      <c r="B24" s="52" t="s">
        <v>96</v>
      </c>
      <c r="C24" s="44" t="str">
        <f>IF($C$16-$C$11&lt;=0,"Ja","Nein")</f>
        <v>Ja</v>
      </c>
      <c r="E24" s="52" t="s">
        <v>16</v>
      </c>
    </row>
    <row r="25" spans="1:45" s="2" customFormat="1" ht="7.2" customHeight="1" x14ac:dyDescent="0.3">
      <c r="B25" s="87"/>
      <c r="C25" s="73"/>
      <c r="E25" s="75"/>
      <c r="G25" s="87"/>
      <c r="H25" s="73"/>
      <c r="I25" s="74"/>
      <c r="J25" s="75"/>
      <c r="L25" s="73"/>
    </row>
    <row r="26" spans="1:45" s="4" customFormat="1" ht="13.5" customHeight="1" x14ac:dyDescent="0.25">
      <c r="A26" s="130"/>
      <c r="B26" s="21" t="s">
        <v>206</v>
      </c>
      <c r="C26" s="153"/>
      <c r="D26" s="155"/>
      <c r="E26" s="156"/>
      <c r="F26" s="132"/>
      <c r="G26" s="18"/>
      <c r="H26" s="18"/>
      <c r="I26" s="18"/>
      <c r="J26" s="1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row>
    <row r="27" spans="1:45" s="4" customFormat="1" ht="7.2" customHeight="1" x14ac:dyDescent="0.25">
      <c r="A27" s="130"/>
      <c r="B27" s="130"/>
      <c r="C27" s="131"/>
      <c r="D27" s="158"/>
      <c r="E27" s="129"/>
      <c r="F27" s="132"/>
      <c r="G27" s="18"/>
      <c r="H27" s="18"/>
      <c r="I27" s="18"/>
      <c r="J27" s="1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row>
    <row r="28" spans="1:45" s="4" customFormat="1" ht="13.5" customHeight="1" x14ac:dyDescent="0.25">
      <c r="A28" s="130"/>
      <c r="B28" s="26" t="s">
        <v>235</v>
      </c>
      <c r="C28" s="200"/>
      <c r="D28" s="159"/>
      <c r="E28" s="195" t="s">
        <v>136</v>
      </c>
      <c r="F28" s="132"/>
      <c r="G28" s="18"/>
      <c r="H28" s="18"/>
      <c r="I28" s="18"/>
      <c r="J28" s="1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row>
    <row r="29" spans="1:45" s="4" customFormat="1" ht="13.5" customHeight="1" x14ac:dyDescent="0.25">
      <c r="A29" s="130"/>
      <c r="B29" s="10" t="s">
        <v>207</v>
      </c>
      <c r="C29" s="290">
        <f>C23*C28</f>
        <v>0</v>
      </c>
      <c r="D29" s="10"/>
      <c r="E29" s="9" t="s">
        <v>99</v>
      </c>
      <c r="F29" s="132"/>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98"/>
      <c r="AG29" s="98"/>
      <c r="AH29" s="98"/>
      <c r="AI29" s="98"/>
      <c r="AJ29" s="98"/>
      <c r="AK29" s="98"/>
      <c r="AL29" s="98"/>
      <c r="AM29" s="98"/>
      <c r="AN29" s="98"/>
      <c r="AO29" s="98"/>
      <c r="AP29" s="98"/>
      <c r="AQ29" s="98"/>
      <c r="AR29" s="98"/>
      <c r="AS29" s="98"/>
    </row>
    <row r="30" spans="1:45" s="2" customFormat="1" x14ac:dyDescent="0.3">
      <c r="B30" s="12"/>
      <c r="C30" s="46"/>
      <c r="D30" s="12"/>
      <c r="E30" s="40"/>
    </row>
    <row r="31" spans="1:45" s="2" customFormat="1" ht="14.25" customHeight="1" x14ac:dyDescent="0.3">
      <c r="B31" s="12"/>
      <c r="C31" s="46"/>
      <c r="D31" s="12"/>
      <c r="E31" s="40"/>
    </row>
    <row r="32" spans="1:45" s="2" customFormat="1" x14ac:dyDescent="0.3">
      <c r="B32" s="12"/>
      <c r="C32" s="46"/>
      <c r="D32" s="46"/>
      <c r="E32" s="46"/>
    </row>
    <row r="33" spans="2:5" s="2" customFormat="1" x14ac:dyDescent="0.3">
      <c r="B33" s="12"/>
      <c r="C33" s="46"/>
      <c r="D33" s="46"/>
      <c r="E33" s="46"/>
    </row>
    <row r="34" spans="2:5" s="2" customFormat="1" x14ac:dyDescent="0.3">
      <c r="B34" s="12"/>
      <c r="C34" s="46"/>
      <c r="D34" s="46"/>
      <c r="E34" s="46"/>
    </row>
    <row r="35" spans="2:5" s="2" customFormat="1" x14ac:dyDescent="0.3">
      <c r="B35" s="42"/>
      <c r="C35" s="46"/>
      <c r="D35" s="41"/>
      <c r="E35" s="41"/>
    </row>
    <row r="36" spans="2:5" s="2" customFormat="1" x14ac:dyDescent="0.3">
      <c r="C36" s="73"/>
      <c r="E36" s="75"/>
    </row>
    <row r="37" spans="2:5" s="2" customFormat="1" x14ac:dyDescent="0.3">
      <c r="C37" s="73"/>
      <c r="E37" s="75"/>
    </row>
    <row r="38" spans="2:5" s="2" customFormat="1" x14ac:dyDescent="0.3">
      <c r="C38" s="73"/>
      <c r="E38" s="75"/>
    </row>
    <row r="39" spans="2:5" s="2" customFormat="1" x14ac:dyDescent="0.3">
      <c r="C39" s="73"/>
      <c r="E39" s="75"/>
    </row>
    <row r="40" spans="2:5" s="2" customFormat="1" x14ac:dyDescent="0.3">
      <c r="C40" s="73"/>
      <c r="E40" s="75"/>
    </row>
    <row r="41" spans="2:5" s="2" customFormat="1" x14ac:dyDescent="0.3">
      <c r="C41" s="73"/>
      <c r="E41" s="75"/>
    </row>
    <row r="42" spans="2:5" s="2" customFormat="1" x14ac:dyDescent="0.3">
      <c r="C42" s="73"/>
      <c r="E42" s="75"/>
    </row>
    <row r="43" spans="2:5" s="2" customFormat="1" x14ac:dyDescent="0.3">
      <c r="C43" s="73"/>
      <c r="E43" s="75"/>
    </row>
    <row r="44" spans="2:5" s="2" customFormat="1" x14ac:dyDescent="0.3">
      <c r="C44" s="73"/>
      <c r="E44" s="75"/>
    </row>
    <row r="45" spans="2:5" s="2" customFormat="1" x14ac:dyDescent="0.3">
      <c r="C45" s="73"/>
      <c r="E45" s="75"/>
    </row>
    <row r="46" spans="2:5" s="2" customFormat="1" x14ac:dyDescent="0.3">
      <c r="C46" s="73"/>
      <c r="E46" s="75"/>
    </row>
    <row r="47" spans="2:5" s="2" customFormat="1" x14ac:dyDescent="0.3">
      <c r="C47" s="73"/>
      <c r="E47" s="75"/>
    </row>
    <row r="48" spans="2:5" s="2" customFormat="1" x14ac:dyDescent="0.3">
      <c r="C48" s="73"/>
      <c r="E48" s="75"/>
    </row>
    <row r="49" spans="3:5" s="2" customFormat="1" x14ac:dyDescent="0.3">
      <c r="C49" s="73"/>
      <c r="E49" s="75"/>
    </row>
    <row r="50" spans="3:5" s="2" customFormat="1" x14ac:dyDescent="0.3">
      <c r="C50" s="73"/>
      <c r="E50" s="75"/>
    </row>
    <row r="51" spans="3:5" s="2" customFormat="1" x14ac:dyDescent="0.3">
      <c r="C51" s="73"/>
      <c r="E51" s="75"/>
    </row>
    <row r="52" spans="3:5" s="2" customFormat="1" x14ac:dyDescent="0.3">
      <c r="C52" s="73"/>
      <c r="E52" s="75"/>
    </row>
    <row r="53" spans="3:5" s="2" customFormat="1" x14ac:dyDescent="0.3">
      <c r="C53" s="73"/>
      <c r="E53" s="75"/>
    </row>
    <row r="54" spans="3:5" s="2" customFormat="1" x14ac:dyDescent="0.3">
      <c r="C54" s="73"/>
      <c r="E54" s="75"/>
    </row>
    <row r="55" spans="3:5" s="2" customFormat="1" x14ac:dyDescent="0.3">
      <c r="C55" s="73"/>
      <c r="E55" s="75"/>
    </row>
    <row r="56" spans="3:5" s="2" customFormat="1" x14ac:dyDescent="0.3">
      <c r="C56" s="73"/>
      <c r="E56" s="75"/>
    </row>
    <row r="57" spans="3:5" s="2" customFormat="1" x14ac:dyDescent="0.3">
      <c r="C57" s="73"/>
      <c r="E57" s="75"/>
    </row>
    <row r="58" spans="3:5" s="2" customFormat="1" x14ac:dyDescent="0.3">
      <c r="C58" s="73"/>
      <c r="E58" s="75"/>
    </row>
    <row r="59" spans="3:5" s="2" customFormat="1" x14ac:dyDescent="0.3">
      <c r="C59" s="73"/>
      <c r="E59" s="75"/>
    </row>
    <row r="60" spans="3:5" s="2" customFormat="1" x14ac:dyDescent="0.3">
      <c r="C60" s="73"/>
      <c r="E60" s="75"/>
    </row>
    <row r="61" spans="3:5" s="2" customFormat="1" x14ac:dyDescent="0.3">
      <c r="C61" s="73"/>
      <c r="E61" s="75"/>
    </row>
    <row r="62" spans="3:5" s="2" customFormat="1" x14ac:dyDescent="0.3">
      <c r="C62" s="73"/>
      <c r="E62" s="75"/>
    </row>
    <row r="63" spans="3:5" s="2" customFormat="1" x14ac:dyDescent="0.3">
      <c r="C63" s="73"/>
      <c r="E63" s="75"/>
    </row>
    <row r="64" spans="3:5" s="2" customFormat="1" x14ac:dyDescent="0.3">
      <c r="C64" s="73"/>
      <c r="E64" s="75"/>
    </row>
    <row r="65" spans="3:5" s="2" customFormat="1" x14ac:dyDescent="0.3">
      <c r="C65" s="73"/>
      <c r="E65" s="75"/>
    </row>
    <row r="66" spans="3:5" s="2" customFormat="1" x14ac:dyDescent="0.3">
      <c r="C66" s="73"/>
      <c r="E66" s="75"/>
    </row>
    <row r="67" spans="3:5" s="2" customFormat="1" x14ac:dyDescent="0.3">
      <c r="C67" s="73"/>
      <c r="E67" s="75"/>
    </row>
    <row r="68" spans="3:5" s="2" customFormat="1" x14ac:dyDescent="0.3">
      <c r="C68" s="73"/>
      <c r="E68" s="75"/>
    </row>
    <row r="69" spans="3:5" s="2" customFormat="1" x14ac:dyDescent="0.3">
      <c r="C69" s="73"/>
      <c r="E69" s="75"/>
    </row>
    <row r="70" spans="3:5" s="2" customFormat="1" x14ac:dyDescent="0.3">
      <c r="C70" s="73"/>
      <c r="E70" s="75"/>
    </row>
    <row r="71" spans="3:5" s="2" customFormat="1" x14ac:dyDescent="0.3">
      <c r="C71" s="73"/>
      <c r="E71" s="75"/>
    </row>
    <row r="72" spans="3:5" s="2" customFormat="1" x14ac:dyDescent="0.3">
      <c r="C72" s="73"/>
      <c r="E72" s="75"/>
    </row>
    <row r="73" spans="3:5" s="2" customFormat="1" x14ac:dyDescent="0.3">
      <c r="C73" s="73"/>
      <c r="E73" s="75"/>
    </row>
    <row r="74" spans="3:5" s="2" customFormat="1" x14ac:dyDescent="0.3">
      <c r="C74" s="73"/>
      <c r="E74" s="75"/>
    </row>
    <row r="75" spans="3:5" s="2" customFormat="1" x14ac:dyDescent="0.3">
      <c r="C75" s="73"/>
      <c r="E75" s="75"/>
    </row>
    <row r="76" spans="3:5" s="2" customFormat="1" x14ac:dyDescent="0.3">
      <c r="C76" s="73"/>
      <c r="E76" s="75"/>
    </row>
    <row r="77" spans="3:5" s="2" customFormat="1" x14ac:dyDescent="0.3">
      <c r="C77" s="73"/>
      <c r="E77" s="75"/>
    </row>
    <row r="78" spans="3:5" s="2" customFormat="1" x14ac:dyDescent="0.3">
      <c r="C78" s="73"/>
      <c r="E78" s="75"/>
    </row>
    <row r="79" spans="3:5" s="2" customFormat="1" x14ac:dyDescent="0.3">
      <c r="C79" s="73"/>
      <c r="E79" s="75"/>
    </row>
    <row r="80" spans="3:5" s="2" customFormat="1" x14ac:dyDescent="0.3">
      <c r="C80" s="73"/>
      <c r="E80" s="75"/>
    </row>
    <row r="81" spans="3:5" s="2" customFormat="1" x14ac:dyDescent="0.3">
      <c r="C81" s="73"/>
      <c r="E81" s="75"/>
    </row>
    <row r="82" spans="3:5" s="2" customFormat="1" x14ac:dyDescent="0.3">
      <c r="C82" s="73"/>
      <c r="E82" s="75"/>
    </row>
    <row r="83" spans="3:5" s="2" customFormat="1" x14ac:dyDescent="0.3">
      <c r="C83" s="73"/>
      <c r="E83" s="75"/>
    </row>
    <row r="84" spans="3:5" s="2" customFormat="1" x14ac:dyDescent="0.3">
      <c r="C84" s="73"/>
      <c r="E84" s="75"/>
    </row>
    <row r="85" spans="3:5" s="2" customFormat="1" x14ac:dyDescent="0.3">
      <c r="C85" s="73"/>
      <c r="E85" s="75"/>
    </row>
    <row r="86" spans="3:5" s="2" customFormat="1" x14ac:dyDescent="0.3">
      <c r="C86" s="73"/>
      <c r="E86" s="75"/>
    </row>
    <row r="87" spans="3:5" s="2" customFormat="1" x14ac:dyDescent="0.3">
      <c r="C87" s="73"/>
      <c r="E87" s="75"/>
    </row>
    <row r="88" spans="3:5" s="2" customFormat="1" x14ac:dyDescent="0.3">
      <c r="C88" s="73"/>
      <c r="E88" s="75"/>
    </row>
    <row r="89" spans="3:5" s="2" customFormat="1" x14ac:dyDescent="0.3">
      <c r="C89" s="73"/>
      <c r="E89" s="75"/>
    </row>
  </sheetData>
  <sheetProtection algorithmName="SHA-512" hashValue="bEowhODrRbe5BX0+li7yg7/jkVaPPAhXDfK8jVWPj8KPjpS6PVoLDUE/FvqrE5hHpzIuA8NebP/alDY1bYnENQ==" saltValue="WBjaLZ9sAarjLVPk2GakhA==" spinCount="100000" sheet="1" selectLockedCells="1"/>
  <customSheetViews>
    <customSheetView guid="{9D84F4CB-A17A-46E3-B9A5-A9FF93BD3E99}" scale="85" showGridLines="0" hiddenRows="1">
      <selection activeCell="B37" sqref="B37"/>
      <pageMargins left="0.7" right="0.7" top="0.78740157499999996" bottom="0.78740157499999996" header="0.3" footer="0.3"/>
      <pageSetup paperSize="9" orientation="portrait" r:id="rId1"/>
    </customSheetView>
  </customSheetViews>
  <conditionalFormatting sqref="C24">
    <cfRule type="cellIs" dxfId="0" priority="13" operator="equal">
      <formula>"Ja"</formula>
    </cfRule>
  </conditionalFormatting>
  <pageMargins left="0.7" right="0.7" top="0.78740157499999996" bottom="0.78740157499999996"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Tabelle1!$C$31:$C$33</xm:f>
          </x14:formula1>
          <xm:sqref>C15</xm:sqref>
        </x14:dataValidation>
        <x14:dataValidation type="list" allowBlank="1" showInputMessage="1" showErrorMessage="1">
          <x14:formula1>
            <xm:f>Tabelle1!$C$21:$C$28</xm:f>
          </x14:formula1>
          <xm:sqref>C8 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3" tint="0.39997558519241921"/>
  </sheetPr>
  <dimension ref="A1:AS64"/>
  <sheetViews>
    <sheetView showGridLines="0" zoomScaleNormal="100" workbookViewId="0">
      <selection activeCell="B28" sqref="B28"/>
    </sheetView>
  </sheetViews>
  <sheetFormatPr baseColWidth="10" defaultRowHeight="14.4" x14ac:dyDescent="0.3"/>
  <cols>
    <col min="1" max="1" width="2.6640625" customWidth="1"/>
    <col min="2" max="2" width="81" customWidth="1"/>
    <col min="3" max="3" width="58.6640625" style="36" customWidth="1"/>
    <col min="4" max="4" width="1.33203125" customWidth="1"/>
    <col min="5" max="5" width="13.33203125" style="37" customWidth="1"/>
    <col min="6" max="6" width="28.88671875" style="245" customWidth="1"/>
    <col min="7" max="7" width="12.109375" customWidth="1"/>
    <col min="8" max="8" width="35.88671875" customWidth="1"/>
    <col min="9" max="13" width="13.33203125" customWidth="1"/>
  </cols>
  <sheetData>
    <row r="1" spans="1:45" s="2" customFormat="1" ht="7.2" customHeight="1" x14ac:dyDescent="0.3">
      <c r="C1" s="73"/>
      <c r="E1" s="75"/>
      <c r="F1" s="140"/>
    </row>
    <row r="2" spans="1:45" s="2" customFormat="1" ht="16.2" customHeight="1" x14ac:dyDescent="0.4">
      <c r="B2" s="228" t="s">
        <v>191</v>
      </c>
      <c r="C2" s="73"/>
      <c r="E2" s="75"/>
      <c r="F2" s="140"/>
    </row>
    <row r="3" spans="1:45" s="2" customFormat="1" ht="16.2" customHeight="1" x14ac:dyDescent="0.3">
      <c r="B3" s="247" t="s">
        <v>158</v>
      </c>
      <c r="C3" s="172"/>
      <c r="D3" s="173"/>
      <c r="E3" s="174"/>
      <c r="F3" s="140"/>
    </row>
    <row r="4" spans="1:45" s="2" customFormat="1" ht="25.2" customHeight="1" x14ac:dyDescent="0.3">
      <c r="B4" s="231" t="s">
        <v>236</v>
      </c>
      <c r="C4" s="229"/>
      <c r="D4" s="70"/>
      <c r="E4" s="230"/>
      <c r="F4" s="140"/>
    </row>
    <row r="5" spans="1:45" s="4" customFormat="1" ht="7.2" customHeight="1" x14ac:dyDescent="0.25">
      <c r="A5" s="10"/>
      <c r="B5" s="148"/>
      <c r="C5" s="8"/>
      <c r="D5" s="10"/>
      <c r="E5" s="11"/>
      <c r="F5" s="250"/>
      <c r="G5" s="18"/>
      <c r="H5" s="18"/>
      <c r="I5" s="18"/>
      <c r="J5" s="18"/>
    </row>
    <row r="6" spans="1:45" s="4" customFormat="1" ht="13.5" customHeight="1" x14ac:dyDescent="0.25">
      <c r="A6" s="10"/>
      <c r="B6" s="21" t="s">
        <v>188</v>
      </c>
      <c r="C6" s="153"/>
      <c r="D6" s="155"/>
      <c r="E6" s="156"/>
      <c r="F6" s="250"/>
      <c r="G6" s="18"/>
      <c r="H6" s="18"/>
      <c r="I6" s="18"/>
      <c r="J6" s="18"/>
    </row>
    <row r="7" spans="1:45" s="4" customFormat="1" ht="7.2" customHeight="1" x14ac:dyDescent="0.25">
      <c r="A7" s="10"/>
      <c r="B7" s="148"/>
      <c r="C7" s="8"/>
      <c r="D7" s="264"/>
      <c r="E7" s="134"/>
      <c r="F7" s="250"/>
      <c r="G7" s="18"/>
      <c r="H7" s="18"/>
      <c r="I7" s="18"/>
      <c r="J7" s="18"/>
    </row>
    <row r="8" spans="1:45" s="4" customFormat="1" ht="13.5" customHeight="1" x14ac:dyDescent="0.25">
      <c r="A8" s="10"/>
      <c r="B8" s="26" t="s">
        <v>237</v>
      </c>
      <c r="C8" s="288"/>
      <c r="D8" s="264"/>
      <c r="E8" s="220"/>
      <c r="F8" s="220"/>
      <c r="H8" s="18"/>
      <c r="I8" s="18"/>
      <c r="J8" s="18"/>
    </row>
    <row r="9" spans="1:45" s="4" customFormat="1" ht="13.5" customHeight="1" x14ac:dyDescent="0.25">
      <c r="A9" s="10"/>
      <c r="B9" s="53" t="s">
        <v>246</v>
      </c>
      <c r="C9" s="289"/>
      <c r="D9" s="264"/>
      <c r="E9" s="220"/>
      <c r="F9" s="220"/>
      <c r="H9" s="18"/>
      <c r="I9" s="18"/>
      <c r="J9" s="18"/>
    </row>
    <row r="10" spans="1:45" s="4" customFormat="1" ht="7.2" customHeight="1" x14ac:dyDescent="0.25">
      <c r="A10" s="10"/>
      <c r="B10" s="148"/>
      <c r="C10" s="8"/>
      <c r="D10" s="264"/>
      <c r="E10" s="134"/>
      <c r="F10" s="250"/>
      <c r="G10" s="16"/>
      <c r="H10" s="18"/>
      <c r="I10" s="18"/>
      <c r="J10" s="18"/>
    </row>
    <row r="11" spans="1:45" s="4" customFormat="1" ht="13.5" customHeight="1" x14ac:dyDescent="0.25">
      <c r="A11" s="130"/>
      <c r="B11" s="21" t="s">
        <v>208</v>
      </c>
      <c r="C11" s="153"/>
      <c r="D11" s="155"/>
      <c r="E11" s="156"/>
      <c r="F11" s="159"/>
      <c r="G11" s="132"/>
      <c r="H11" s="18"/>
      <c r="I11" s="18"/>
      <c r="J11" s="1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row>
    <row r="12" spans="1:45" s="4" customFormat="1" ht="7.2" customHeight="1" x14ac:dyDescent="0.25">
      <c r="A12" s="130"/>
      <c r="B12" s="130"/>
      <c r="C12" s="131"/>
      <c r="D12" s="158"/>
      <c r="E12" s="129"/>
      <c r="F12" s="159"/>
      <c r="G12" s="132"/>
      <c r="H12" s="18"/>
      <c r="I12" s="18"/>
      <c r="J12" s="1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row>
    <row r="13" spans="1:45" s="4" customFormat="1" ht="13.5" customHeight="1" x14ac:dyDescent="0.25">
      <c r="A13" s="130"/>
      <c r="B13" s="10" t="s">
        <v>210</v>
      </c>
      <c r="F13" s="250"/>
      <c r="G13" s="132"/>
      <c r="H13" s="18"/>
      <c r="I13" s="18"/>
      <c r="J13" s="18"/>
      <c r="K13" s="18"/>
      <c r="L13" s="18"/>
      <c r="M13" s="18"/>
      <c r="N13" s="18"/>
      <c r="O13" s="18"/>
      <c r="P13" s="18"/>
      <c r="Q13" s="18"/>
      <c r="R13" s="18"/>
      <c r="S13" s="18"/>
      <c r="T13" s="18"/>
      <c r="U13" s="18"/>
      <c r="V13" s="18"/>
      <c r="W13" s="18"/>
      <c r="X13" s="18"/>
      <c r="Y13" s="18"/>
      <c r="Z13" s="18"/>
      <c r="AA13" s="18"/>
      <c r="AB13" s="18"/>
      <c r="AC13" s="18"/>
      <c r="AD13" s="18"/>
      <c r="AE13" s="18"/>
      <c r="AF13" s="98"/>
      <c r="AG13" s="98"/>
      <c r="AH13" s="98"/>
      <c r="AI13" s="98"/>
      <c r="AJ13" s="98"/>
      <c r="AK13" s="98"/>
      <c r="AL13" s="98"/>
      <c r="AM13" s="98"/>
      <c r="AN13" s="98"/>
      <c r="AO13" s="98"/>
      <c r="AP13" s="98"/>
      <c r="AQ13" s="98"/>
      <c r="AR13" s="98"/>
      <c r="AS13" s="98"/>
    </row>
    <row r="14" spans="1:45" s="4" customFormat="1" ht="13.5" customHeight="1" x14ac:dyDescent="0.25">
      <c r="A14" s="130"/>
      <c r="B14" s="10" t="s">
        <v>209</v>
      </c>
      <c r="C14" s="290">
        <f>'1 Aussenwand'!C29+'2 Dach'!C29+'3 Kellerdecke'!C29+'4 oberste Geschossdecke'!C29+'5 Fenster '!C29</f>
        <v>0</v>
      </c>
      <c r="D14" s="10"/>
      <c r="E14" s="10" t="s">
        <v>99</v>
      </c>
      <c r="F14" s="264"/>
      <c r="G14" s="132"/>
      <c r="H14" s="18"/>
      <c r="I14" s="18"/>
      <c r="J14" s="18"/>
      <c r="K14" s="18"/>
      <c r="L14" s="18"/>
      <c r="M14" s="18"/>
      <c r="N14" s="18"/>
      <c r="O14" s="18"/>
      <c r="P14" s="18"/>
      <c r="Q14" s="18"/>
      <c r="R14" s="18"/>
      <c r="S14" s="18"/>
      <c r="T14" s="18"/>
      <c r="U14" s="18"/>
      <c r="V14" s="18"/>
      <c r="W14" s="18"/>
      <c r="X14" s="18"/>
      <c r="Y14" s="18"/>
      <c r="Z14" s="18"/>
      <c r="AA14" s="18"/>
      <c r="AB14" s="18"/>
      <c r="AC14" s="18"/>
      <c r="AD14" s="18"/>
      <c r="AE14" s="18"/>
      <c r="AF14" s="98"/>
      <c r="AG14" s="98"/>
      <c r="AH14" s="98"/>
      <c r="AI14" s="98"/>
      <c r="AJ14" s="98"/>
      <c r="AK14" s="98"/>
      <c r="AL14" s="98"/>
      <c r="AM14" s="98"/>
      <c r="AN14" s="98"/>
      <c r="AO14" s="98"/>
      <c r="AP14" s="98"/>
      <c r="AQ14" s="98"/>
      <c r="AR14" s="98"/>
      <c r="AS14" s="98"/>
    </row>
    <row r="15" spans="1:45" s="4" customFormat="1" ht="7.2" customHeight="1" x14ac:dyDescent="0.25">
      <c r="A15" s="130"/>
      <c r="B15" s="10"/>
      <c r="C15" s="206"/>
      <c r="D15" s="10"/>
      <c r="E15" s="10"/>
      <c r="F15" s="250"/>
      <c r="G15" s="132"/>
      <c r="H15" s="18"/>
      <c r="I15" s="18"/>
      <c r="J15" s="18"/>
      <c r="K15" s="18"/>
      <c r="L15" s="18"/>
      <c r="M15" s="18"/>
      <c r="N15" s="18"/>
      <c r="O15" s="18"/>
      <c r="P15" s="18"/>
      <c r="Q15" s="18"/>
      <c r="R15" s="18"/>
      <c r="S15" s="18"/>
      <c r="T15" s="18"/>
      <c r="U15" s="18"/>
      <c r="V15" s="18"/>
      <c r="W15" s="18"/>
      <c r="X15" s="18"/>
      <c r="Y15" s="18"/>
      <c r="Z15" s="18"/>
      <c r="AA15" s="18"/>
      <c r="AB15" s="18"/>
      <c r="AC15" s="18"/>
      <c r="AD15" s="18"/>
      <c r="AE15" s="18"/>
      <c r="AF15" s="98"/>
      <c r="AG15" s="98"/>
      <c r="AH15" s="98"/>
      <c r="AI15" s="98"/>
      <c r="AJ15" s="98"/>
      <c r="AK15" s="98"/>
      <c r="AL15" s="98"/>
      <c r="AM15" s="98"/>
      <c r="AN15" s="98"/>
      <c r="AO15" s="98"/>
      <c r="AP15" s="98"/>
      <c r="AQ15" s="98"/>
      <c r="AR15" s="98"/>
      <c r="AS15" s="98"/>
    </row>
    <row r="16" spans="1:45" s="4" customFormat="1" ht="13.5" customHeight="1" x14ac:dyDescent="0.35">
      <c r="A16" s="130"/>
      <c r="B16" s="21" t="s">
        <v>194</v>
      </c>
      <c r="C16" s="153"/>
      <c r="D16" s="155"/>
      <c r="E16" s="156"/>
      <c r="F16" s="250"/>
      <c r="G16" s="132"/>
      <c r="H16" s="18"/>
      <c r="I16" s="18"/>
      <c r="J16" s="18"/>
      <c r="K16" s="18"/>
      <c r="L16" s="18"/>
      <c r="M16" s="18"/>
      <c r="N16" s="18"/>
      <c r="O16" s="18"/>
      <c r="P16" s="18"/>
      <c r="Q16" s="18"/>
      <c r="R16" s="18"/>
      <c r="S16" s="18"/>
      <c r="T16" s="18"/>
      <c r="U16" s="18"/>
      <c r="V16" s="18"/>
      <c r="W16" s="18"/>
      <c r="X16" s="18"/>
      <c r="Y16" s="18"/>
      <c r="Z16" s="18"/>
      <c r="AA16" s="18"/>
      <c r="AB16" s="18"/>
      <c r="AC16" s="18"/>
      <c r="AD16" s="18"/>
      <c r="AE16" s="18"/>
      <c r="AF16" s="98"/>
      <c r="AG16" s="98"/>
      <c r="AH16" s="98"/>
      <c r="AI16" s="98"/>
      <c r="AJ16" s="98"/>
      <c r="AK16" s="98"/>
      <c r="AL16" s="98"/>
      <c r="AM16" s="98"/>
      <c r="AN16" s="98"/>
      <c r="AO16" s="98"/>
      <c r="AP16" s="98"/>
      <c r="AQ16" s="98"/>
      <c r="AR16" s="98"/>
      <c r="AS16" s="98"/>
    </row>
    <row r="17" spans="1:45" s="2" customFormat="1" ht="7.2" customHeight="1" x14ac:dyDescent="0.3">
      <c r="C17" s="73"/>
      <c r="E17" s="219"/>
      <c r="F17" s="140"/>
      <c r="G17" s="140"/>
    </row>
    <row r="18" spans="1:45" s="4" customFormat="1" ht="13.5" customHeight="1" x14ac:dyDescent="0.25">
      <c r="A18" s="130"/>
      <c r="B18" s="26" t="s">
        <v>238</v>
      </c>
      <c r="C18" s="200" t="s">
        <v>108</v>
      </c>
      <c r="D18" s="159"/>
      <c r="E18" s="136"/>
      <c r="F18" s="159"/>
      <c r="G18" s="205"/>
      <c r="H18" s="204"/>
      <c r="I18" s="159"/>
      <c r="J18" s="194"/>
      <c r="K18" s="159"/>
      <c r="L18" s="160"/>
      <c r="M18" s="159"/>
      <c r="N18" s="159"/>
      <c r="O18" s="189"/>
      <c r="P18" s="189"/>
      <c r="Q18" s="189"/>
      <c r="R18" s="189"/>
      <c r="S18" s="189"/>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row>
    <row r="19" spans="1:45" s="4" customFormat="1" ht="13.5" customHeight="1" x14ac:dyDescent="0.25">
      <c r="A19" s="130"/>
      <c r="B19" s="26" t="s">
        <v>100</v>
      </c>
      <c r="C19" s="175">
        <f>IF(C18="Wärme aus KWK, gebäudeintegriert o. gebäudenah","berechnen nach DIN V 18599-9: 2018-09",SUM(IF(C18="Heizöl",Tabelle2!C4,0),IF(C18="Erdgas",Tabelle2!C5,0),IF(C18="Flüssiggas",Tabelle2!C6,0),IF(C18="Steinkohle",Tabelle2!C7,0),IF(C18="Braunkohle",Tabelle2!C8,0),IF(C18="Biogas",Tabelle2!C9,0),IF(C18="Biogas gebäudenah erzeugt",Tabelle2!C10,0),IF(C18="Biogenes Flüssiggas",Tabelle2!C11,0),IF(C18="Bioöl",Tabelle2!C12,0),IF(C18="Bioöl, gebäudenah erzeugt",Tabelle2!C13,0),IF(C18="Holz",Tabelle2!C14,0),IF(C18="Strom netzbezogen",Tabelle2!C15,0),IF(C18="Strom gebäudenah erzeugt (aus Photovoltaik oder Windkraft)",Tabelle2!C16,0),IF(C18="Strom Verdrängungsstrommix",Tabelle2!C17,0),IF(C18="Erdwärme, Geothermie, Solarthermie, Umgebungswärme",Tabelle2!C18,0),IF(C18="Erdkälte, Umgebungskälte",Tabelle2!C19,0),IF(C18="Abwärme aus Prozessen",Tabelle2!C20,0),IF(C18="Wärme aus Verbrennung von Siedlungsabfällen",Tabelle2!C22,0),IF(C18="Nah-/Fernwärme aus KWK - Brennstoff: Stein-/Braunkohle",Tabelle2!C23,0),IF(C18="Nah-/Fernwärme aus KWK - Gasförmige + flüssige Brennstoffe",Tabelle2!C24,0),IF(C18="Nah-/Fernwärme aus KWK - Erneuerbarer Brennstoff",Tabelle2!C25,0),IF(C18="Nah-/Fernwärme aus Heizwerken - Brennstoff: Stein-/Braunkohle",Tabelle2!C26,0),IF(C18="Nah-/Fernwärme aus Heizwerken - Gasförmige + flüssige Brennstoffe",Tabelle2!C27,0),IF(C18="Nah-/Fernwärme aus Heizwerken - Erneuerbarer Brennstoff",Tabelle2!C28,0)))</f>
        <v>310</v>
      </c>
      <c r="D19" s="159"/>
      <c r="E19" s="218"/>
      <c r="F19" s="190"/>
      <c r="G19" s="205"/>
      <c r="H19" s="204"/>
      <c r="I19" s="159"/>
      <c r="J19" s="194"/>
      <c r="K19" s="159"/>
      <c r="L19" s="160"/>
      <c r="M19" s="159"/>
      <c r="N19" s="159"/>
      <c r="O19" s="189"/>
      <c r="P19" s="189"/>
      <c r="Q19" s="189"/>
      <c r="R19" s="189"/>
      <c r="S19" s="189"/>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row>
    <row r="20" spans="1:45" s="4" customFormat="1" ht="13.5" customHeight="1" x14ac:dyDescent="0.25">
      <c r="A20" s="130"/>
      <c r="B20" s="26"/>
      <c r="C20" s="250"/>
      <c r="D20" s="159"/>
      <c r="E20" s="218"/>
      <c r="F20" s="190"/>
      <c r="G20" s="205"/>
      <c r="H20" s="214"/>
      <c r="I20" s="159"/>
      <c r="J20" s="194"/>
      <c r="K20" s="159"/>
      <c r="L20" s="160"/>
      <c r="M20" s="159"/>
      <c r="N20" s="159"/>
      <c r="O20" s="189"/>
      <c r="P20" s="189"/>
      <c r="Q20" s="189"/>
      <c r="R20" s="189"/>
      <c r="S20" s="189"/>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row>
    <row r="21" spans="1:45" s="4" customFormat="1" ht="13.5" customHeight="1" x14ac:dyDescent="0.25">
      <c r="A21" s="130"/>
      <c r="B21" s="232" t="s">
        <v>240</v>
      </c>
      <c r="C21" s="265"/>
      <c r="D21" s="129"/>
      <c r="E21" s="159"/>
      <c r="F21" s="250"/>
      <c r="G21" s="214"/>
      <c r="H21" s="1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row>
    <row r="22" spans="1:45" s="4" customFormat="1" ht="13.5" customHeight="1" x14ac:dyDescent="0.25">
      <c r="A22" s="130"/>
      <c r="B22" s="216" t="s">
        <v>239</v>
      </c>
      <c r="C22" s="263"/>
      <c r="D22" s="129"/>
      <c r="E22" s="158"/>
      <c r="F22" s="250"/>
      <c r="G22" s="18"/>
      <c r="H22" s="1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row>
    <row r="23" spans="1:45" s="4" customFormat="1" ht="13.5" customHeight="1" x14ac:dyDescent="0.25">
      <c r="A23" s="130"/>
      <c r="B23" s="26"/>
      <c r="C23" s="130"/>
      <c r="D23" s="159"/>
      <c r="E23" s="194"/>
      <c r="F23" s="159"/>
      <c r="G23" s="205"/>
      <c r="H23" s="204"/>
      <c r="I23" s="159"/>
      <c r="J23" s="194"/>
      <c r="K23" s="159"/>
      <c r="L23" s="160"/>
      <c r="M23" s="159"/>
      <c r="N23" s="159"/>
      <c r="O23" s="189"/>
      <c r="P23" s="189"/>
      <c r="Q23" s="189"/>
      <c r="R23" s="189"/>
      <c r="S23" s="189"/>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row>
    <row r="24" spans="1:45" s="4" customFormat="1" ht="13.5" customHeight="1" x14ac:dyDescent="0.35">
      <c r="A24" s="130"/>
      <c r="B24" s="10" t="s">
        <v>196</v>
      </c>
      <c r="C24" s="291">
        <f>(SUM(IF(C18="Heizöl",Tabelle2!C4,0),IF(C18="Erdgas",Tabelle2!C5,0),IF(C18="Flüssiggas",Tabelle2!C6,0),IF(C18="Steinkohle",Tabelle2!C7,0),IF(C18="Braunkohle",Tabelle2!C8,0),IF(C18="Biogas",Tabelle2!C9,0),IF(C18="Biogas gebäudenah erzeugt",Tabelle2!C10,0),IF(C18="Biogenes Flüssiggas",Tabelle2!C11,0),IF(C18="Bioöl",Tabelle2!C12,0),IF(C18="Bioöl, gebäudenah erzeugt",Tabelle2!C13,0),IF(C18="Holz",Tabelle2!C14,0),IF(C18="Strom netzbezogen",Tabelle2!C15,0),IF(C18="Strom gebäudenah erzeugt (aus Photovoltaik oder Windkraft)",Tabelle2!C16,0),IF(C18="Strom Verdrängungsstrommix",Tabelle2!C17,0),IF(C18="Erdwärme, Geothermie, Solarthermie, Umgebungswärme",Tabelle2!C18,0),IF(C18="Erdkälte, Umgebungskälte",Tabelle2!C19,0),IF(C18="Abwärme aus Prozessen",Tabelle2!C20,0),IF(C18="Wärme aus KWK, gebäudeintegriert o. gebäudenah",C22,0),IF(C18="Wärme aus Verbrennung von Siedlungsabfällen",Tabelle2!C22,0),IF(C18="Nah-/Fernwärme aus KWK - Brennstoff: Stein-/Braunkohle",Tabelle2!C23,0),IF(C18="Nah-/Fernwärme aus KWK - Gasförmige + flüssige Brennstoffe",Tabelle2!C24,0),IF(C18="Nah-/Fernwärme aus KWK - Erneuerbarer Brennstoff",Tabelle2!C25,0),IF(C18="Nah-/Fernwärme aus Heizwerken - Brennstoff: Stein-/Braunkohle",Tabelle2!C26,0),IF(C18="Nah-/Fernwärme aus Heizwerken - Gasförmige + flüssige Brennstoffe",Tabelle2!C27,0),IF(C18="Nah-/Fernwärme aus Heizwerken - Erneuerbarer Brennstoff",Tabelle2!C28,0))*C14)/1000000</f>
        <v>0</v>
      </c>
      <c r="D24" s="10"/>
      <c r="E24" s="9" t="s">
        <v>197</v>
      </c>
      <c r="F24" s="250"/>
      <c r="G24" s="205"/>
      <c r="H24" s="206"/>
      <c r="I24" s="204"/>
      <c r="J24" s="204"/>
      <c r="K24" s="189"/>
      <c r="L24" s="137"/>
      <c r="M24" s="142"/>
      <c r="N24" s="159"/>
      <c r="O24" s="189"/>
      <c r="P24" s="189"/>
      <c r="Q24" s="189"/>
      <c r="R24" s="189"/>
      <c r="S24" s="189"/>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row>
    <row r="25" spans="1:45" s="189" customFormat="1" ht="7.35" customHeight="1" x14ac:dyDescent="0.25">
      <c r="A25" s="159"/>
      <c r="B25" s="250"/>
      <c r="C25" s="206"/>
      <c r="D25" s="250"/>
      <c r="E25" s="250"/>
      <c r="F25" s="250"/>
      <c r="G25" s="205"/>
      <c r="H25" s="204"/>
      <c r="I25" s="204"/>
      <c r="J25" s="204"/>
      <c r="L25" s="137"/>
      <c r="M25" s="142"/>
      <c r="N25" s="159"/>
    </row>
    <row r="26" spans="1:45" s="189" customFormat="1" ht="15.6" x14ac:dyDescent="0.35">
      <c r="A26" s="159"/>
      <c r="B26" s="21" t="s">
        <v>256</v>
      </c>
      <c r="C26" s="153"/>
      <c r="D26" s="155"/>
      <c r="E26" s="156"/>
      <c r="F26" s="264"/>
      <c r="G26" s="205"/>
      <c r="H26" s="264"/>
      <c r="I26" s="264"/>
      <c r="J26" s="264"/>
      <c r="L26" s="137"/>
      <c r="M26" s="142"/>
      <c r="N26" s="159"/>
    </row>
    <row r="27" spans="1:45" s="189" customFormat="1" ht="7.35" customHeight="1" x14ac:dyDescent="0.25">
      <c r="A27" s="159"/>
      <c r="B27" s="264"/>
      <c r="C27" s="206"/>
      <c r="D27" s="264"/>
      <c r="E27" s="264"/>
      <c r="F27" s="264"/>
      <c r="G27" s="205"/>
      <c r="H27" s="264"/>
      <c r="I27" s="264"/>
      <c r="J27" s="264"/>
      <c r="L27" s="137"/>
      <c r="M27" s="142"/>
      <c r="N27" s="159"/>
    </row>
    <row r="28" spans="1:45" s="189" customFormat="1" ht="13.2" x14ac:dyDescent="0.25">
      <c r="A28" s="159"/>
      <c r="B28" s="296" t="s">
        <v>250</v>
      </c>
      <c r="C28" s="206"/>
      <c r="D28" s="264"/>
      <c r="E28" s="264"/>
      <c r="F28" s="264"/>
      <c r="G28" s="205"/>
      <c r="H28" s="264"/>
      <c r="I28" s="264"/>
      <c r="J28" s="264"/>
      <c r="L28" s="137"/>
      <c r="M28" s="142"/>
      <c r="N28" s="159"/>
    </row>
    <row r="29" spans="1:45" s="189" customFormat="1" ht="42" customHeight="1" x14ac:dyDescent="0.25">
      <c r="A29" s="159"/>
      <c r="B29" s="297" t="s">
        <v>257</v>
      </c>
      <c r="C29" s="297"/>
      <c r="D29" s="297"/>
      <c r="E29" s="297"/>
      <c r="F29" s="250"/>
      <c r="G29" s="205"/>
      <c r="H29" s="204"/>
      <c r="I29" s="204"/>
      <c r="J29" s="204"/>
      <c r="L29" s="137"/>
      <c r="M29" s="142"/>
      <c r="N29" s="159"/>
      <c r="O29" s="204"/>
      <c r="P29" s="204"/>
      <c r="Q29" s="204"/>
      <c r="R29" s="204"/>
      <c r="S29" s="204"/>
      <c r="T29" s="204"/>
      <c r="U29" s="204"/>
      <c r="V29" s="204"/>
      <c r="W29" s="204"/>
      <c r="X29" s="204"/>
      <c r="Y29" s="204"/>
      <c r="Z29" s="204"/>
      <c r="AA29" s="204"/>
      <c r="AB29" s="204"/>
      <c r="AC29" s="204"/>
      <c r="AD29" s="204"/>
      <c r="AE29" s="204"/>
    </row>
    <row r="30" spans="1:45" s="2" customFormat="1" ht="7.35" customHeight="1" x14ac:dyDescent="0.3">
      <c r="B30" s="12"/>
      <c r="C30" s="46"/>
      <c r="D30" s="46"/>
      <c r="E30" s="209"/>
      <c r="F30" s="210"/>
    </row>
    <row r="31" spans="1:45" s="2" customFormat="1" x14ac:dyDescent="0.3">
      <c r="B31" s="296" t="s">
        <v>251</v>
      </c>
      <c r="C31" s="46"/>
      <c r="D31" s="46"/>
      <c r="E31" s="209"/>
      <c r="F31" s="210"/>
    </row>
    <row r="32" spans="1:45" s="2" customFormat="1" ht="33" customHeight="1" x14ac:dyDescent="0.3">
      <c r="B32" s="298" t="s">
        <v>258</v>
      </c>
      <c r="C32" s="298"/>
      <c r="D32" s="298"/>
      <c r="E32" s="298"/>
      <c r="F32" s="210"/>
    </row>
    <row r="33" spans="2:6" s="2" customFormat="1" x14ac:dyDescent="0.3">
      <c r="B33" s="10"/>
      <c r="C33" s="8"/>
      <c r="D33" s="10"/>
      <c r="E33" s="11"/>
      <c r="F33" s="140"/>
    </row>
    <row r="34" spans="2:6" s="2" customFormat="1" x14ac:dyDescent="0.3">
      <c r="C34" s="73"/>
      <c r="E34" s="75"/>
      <c r="F34" s="140"/>
    </row>
    <row r="35" spans="2:6" s="2" customFormat="1" x14ac:dyDescent="0.3">
      <c r="C35" s="73"/>
      <c r="E35" s="75"/>
      <c r="F35" s="140"/>
    </row>
    <row r="36" spans="2:6" s="2" customFormat="1" x14ac:dyDescent="0.3">
      <c r="C36" s="73"/>
      <c r="E36" s="75"/>
      <c r="F36" s="140"/>
    </row>
    <row r="37" spans="2:6" s="2" customFormat="1" x14ac:dyDescent="0.3">
      <c r="C37" s="73"/>
      <c r="E37" s="75"/>
      <c r="F37" s="140"/>
    </row>
    <row r="38" spans="2:6" s="2" customFormat="1" x14ac:dyDescent="0.3">
      <c r="C38" s="73"/>
      <c r="E38" s="75"/>
      <c r="F38" s="140"/>
    </row>
    <row r="39" spans="2:6" s="2" customFormat="1" x14ac:dyDescent="0.3">
      <c r="C39" s="73"/>
      <c r="E39" s="75"/>
      <c r="F39" s="140"/>
    </row>
    <row r="40" spans="2:6" s="2" customFormat="1" x14ac:dyDescent="0.3">
      <c r="C40" s="73"/>
      <c r="E40" s="75"/>
      <c r="F40" s="140"/>
    </row>
    <row r="41" spans="2:6" s="2" customFormat="1" x14ac:dyDescent="0.3">
      <c r="C41" s="73"/>
      <c r="E41" s="75"/>
      <c r="F41" s="140"/>
    </row>
    <row r="42" spans="2:6" s="2" customFormat="1" x14ac:dyDescent="0.3">
      <c r="C42" s="73"/>
      <c r="E42" s="75"/>
      <c r="F42" s="140"/>
    </row>
    <row r="43" spans="2:6" s="2" customFormat="1" x14ac:dyDescent="0.3">
      <c r="C43" s="73"/>
      <c r="E43" s="75"/>
      <c r="F43" s="140"/>
    </row>
    <row r="44" spans="2:6" s="2" customFormat="1" x14ac:dyDescent="0.3">
      <c r="C44" s="73"/>
      <c r="E44" s="75"/>
      <c r="F44" s="140"/>
    </row>
    <row r="45" spans="2:6" s="2" customFormat="1" x14ac:dyDescent="0.3">
      <c r="C45" s="73"/>
      <c r="E45" s="75"/>
      <c r="F45" s="140"/>
    </row>
    <row r="46" spans="2:6" s="2" customFormat="1" x14ac:dyDescent="0.3">
      <c r="C46" s="73"/>
      <c r="E46" s="75"/>
      <c r="F46" s="140"/>
    </row>
    <row r="47" spans="2:6" s="2" customFormat="1" x14ac:dyDescent="0.3">
      <c r="C47" s="73"/>
      <c r="E47" s="75"/>
      <c r="F47" s="140"/>
    </row>
    <row r="48" spans="2:6" s="2" customFormat="1" x14ac:dyDescent="0.3">
      <c r="C48" s="73"/>
      <c r="E48" s="75"/>
      <c r="F48" s="140"/>
    </row>
    <row r="49" spans="3:6" s="2" customFormat="1" x14ac:dyDescent="0.3">
      <c r="C49" s="73"/>
      <c r="E49" s="75"/>
      <c r="F49" s="140"/>
    </row>
    <row r="50" spans="3:6" s="2" customFormat="1" x14ac:dyDescent="0.3">
      <c r="C50" s="73"/>
      <c r="E50" s="75"/>
      <c r="F50" s="140"/>
    </row>
    <row r="51" spans="3:6" s="2" customFormat="1" x14ac:dyDescent="0.3">
      <c r="C51" s="73"/>
      <c r="E51" s="75"/>
      <c r="F51" s="140"/>
    </row>
    <row r="52" spans="3:6" s="2" customFormat="1" x14ac:dyDescent="0.3">
      <c r="C52" s="73"/>
      <c r="E52" s="75"/>
      <c r="F52" s="140"/>
    </row>
    <row r="53" spans="3:6" s="2" customFormat="1" x14ac:dyDescent="0.3">
      <c r="C53" s="73"/>
      <c r="E53" s="75"/>
      <c r="F53" s="140"/>
    </row>
    <row r="54" spans="3:6" s="2" customFormat="1" x14ac:dyDescent="0.3">
      <c r="C54" s="73"/>
      <c r="E54" s="75"/>
      <c r="F54" s="140"/>
    </row>
    <row r="55" spans="3:6" s="2" customFormat="1" x14ac:dyDescent="0.3">
      <c r="C55" s="73"/>
      <c r="E55" s="75"/>
      <c r="F55" s="140"/>
    </row>
    <row r="56" spans="3:6" s="2" customFormat="1" x14ac:dyDescent="0.3">
      <c r="C56" s="73"/>
      <c r="E56" s="75"/>
      <c r="F56" s="140"/>
    </row>
    <row r="57" spans="3:6" s="2" customFormat="1" x14ac:dyDescent="0.3">
      <c r="C57" s="73"/>
      <c r="E57" s="75"/>
      <c r="F57" s="140"/>
    </row>
    <row r="58" spans="3:6" s="2" customFormat="1" x14ac:dyDescent="0.3">
      <c r="C58" s="73"/>
      <c r="E58" s="75"/>
      <c r="F58" s="140"/>
    </row>
    <row r="59" spans="3:6" s="2" customFormat="1" x14ac:dyDescent="0.3">
      <c r="C59" s="73"/>
      <c r="E59" s="75"/>
      <c r="F59" s="140"/>
    </row>
    <row r="60" spans="3:6" s="2" customFormat="1" x14ac:dyDescent="0.3">
      <c r="C60" s="73"/>
      <c r="E60" s="75"/>
      <c r="F60" s="140"/>
    </row>
    <row r="61" spans="3:6" s="2" customFormat="1" x14ac:dyDescent="0.3">
      <c r="C61" s="73"/>
      <c r="E61" s="75"/>
      <c r="F61" s="140"/>
    </row>
    <row r="62" spans="3:6" s="2" customFormat="1" x14ac:dyDescent="0.3">
      <c r="C62" s="73"/>
      <c r="E62" s="75"/>
      <c r="F62" s="140"/>
    </row>
    <row r="63" spans="3:6" s="2" customFormat="1" x14ac:dyDescent="0.3">
      <c r="C63" s="73"/>
      <c r="E63" s="75"/>
      <c r="F63" s="140"/>
    </row>
    <row r="64" spans="3:6" s="2" customFormat="1" x14ac:dyDescent="0.3">
      <c r="C64" s="73"/>
      <c r="E64" s="75"/>
      <c r="F64" s="140"/>
    </row>
  </sheetData>
  <sheetProtection algorithmName="SHA-512" hashValue="Bet3+rdQleuxT2BvXsjtp33TkIFqHuusbfQ1lGMmML7+dpNOI219IY4iKitEr/m9huC2ueLFLlp6KvwSmvLOtg==" saltValue="cELlJtQwNFB8T7NDdxl4AQ==" spinCount="100000" sheet="1" selectLockedCells="1"/>
  <mergeCells count="2">
    <mergeCell ref="B29:E29"/>
    <mergeCell ref="B32:E32"/>
  </mergeCells>
  <hyperlinks>
    <hyperlink ref="B31" r:id="rId1"/>
    <hyperlink ref="B28" r:id="rId2"/>
  </hyperlinks>
  <pageMargins left="0.7" right="0.7" top="0.78740157499999996" bottom="0.78740157499999996"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Tabelle2!$B$4:$B$28</xm:f>
          </x14:formula1>
          <xm:sqref>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34998626667073579"/>
  </sheetPr>
  <dimension ref="A1:AT65"/>
  <sheetViews>
    <sheetView showGridLines="0" zoomScaleNormal="100" workbookViewId="0">
      <selection activeCell="B38" sqref="B38"/>
    </sheetView>
  </sheetViews>
  <sheetFormatPr baseColWidth="10" defaultRowHeight="14.4" x14ac:dyDescent="0.3"/>
  <cols>
    <col min="1" max="1" width="2.6640625" customWidth="1"/>
    <col min="2" max="2" width="80.6640625" customWidth="1"/>
    <col min="3" max="3" width="59.6640625" style="36" customWidth="1"/>
    <col min="4" max="4" width="12.6640625" customWidth="1"/>
    <col min="5" max="5" width="9.6640625" style="246" customWidth="1"/>
    <col min="6" max="6" width="12.109375" customWidth="1"/>
    <col min="7" max="7" width="35.88671875" customWidth="1"/>
    <col min="8" max="14" width="13.33203125" customWidth="1"/>
  </cols>
  <sheetData>
    <row r="1" spans="1:46" s="2" customFormat="1" ht="7.2" customHeight="1" x14ac:dyDescent="0.3">
      <c r="C1" s="73"/>
      <c r="E1" s="219"/>
    </row>
    <row r="2" spans="1:46" s="2" customFormat="1" ht="16.2" customHeight="1" x14ac:dyDescent="0.4">
      <c r="B2" s="228" t="s">
        <v>192</v>
      </c>
      <c r="C2" s="73"/>
      <c r="E2" s="219"/>
    </row>
    <row r="3" spans="1:46" s="2" customFormat="1" ht="16.2" customHeight="1" x14ac:dyDescent="0.3">
      <c r="B3" s="167"/>
      <c r="C3" s="172"/>
      <c r="D3" s="173"/>
      <c r="E3" s="219"/>
    </row>
    <row r="4" spans="1:46" s="4" customFormat="1" ht="13.5" customHeight="1" x14ac:dyDescent="0.25">
      <c r="A4" s="10"/>
      <c r="B4" s="148" t="s">
        <v>247</v>
      </c>
      <c r="C4" s="8"/>
      <c r="D4" s="10"/>
      <c r="E4" s="134"/>
      <c r="F4" s="18"/>
      <c r="G4" s="18"/>
      <c r="J4" s="18"/>
      <c r="K4" s="18"/>
    </row>
    <row r="5" spans="1:46" s="2" customFormat="1" ht="13.5" customHeight="1" x14ac:dyDescent="0.3">
      <c r="B5" s="221" t="s">
        <v>159</v>
      </c>
      <c r="E5" s="139"/>
    </row>
    <row r="6" spans="1:46" s="2" customFormat="1" ht="7.2" customHeight="1" x14ac:dyDescent="0.3">
      <c r="B6" s="221"/>
      <c r="E6" s="139"/>
    </row>
    <row r="7" spans="1:46" s="2" customFormat="1" ht="13.5" customHeight="1" x14ac:dyDescent="0.3">
      <c r="B7" s="21" t="s">
        <v>188</v>
      </c>
      <c r="C7" s="153"/>
      <c r="D7" s="154"/>
      <c r="E7" s="159"/>
      <c r="F7" s="129"/>
    </row>
    <row r="8" spans="1:46" s="2" customFormat="1" ht="7.2" customHeight="1" x14ac:dyDescent="0.3">
      <c r="B8" s="68"/>
      <c r="E8" s="139"/>
    </row>
    <row r="9" spans="1:46" s="2" customFormat="1" ht="13.5" customHeight="1" x14ac:dyDescent="0.3">
      <c r="B9" s="26" t="s">
        <v>237</v>
      </c>
      <c r="C9" s="288"/>
      <c r="E9" s="139"/>
    </row>
    <row r="10" spans="1:46" s="2" customFormat="1" ht="13.5" customHeight="1" x14ac:dyDescent="0.3">
      <c r="B10" s="53" t="s">
        <v>246</v>
      </c>
      <c r="C10" s="289"/>
      <c r="E10" s="139"/>
    </row>
    <row r="11" spans="1:46" s="2" customFormat="1" ht="7.2" customHeight="1" x14ac:dyDescent="0.3">
      <c r="B11" s="188"/>
      <c r="C11" s="188"/>
      <c r="D11" s="188"/>
      <c r="E11" s="248"/>
      <c r="F11" s="188"/>
      <c r="G11" s="133"/>
    </row>
    <row r="12" spans="1:46" s="4" customFormat="1" ht="13.5" customHeight="1" x14ac:dyDescent="0.25">
      <c r="A12" s="130"/>
      <c r="B12" s="21" t="s">
        <v>189</v>
      </c>
      <c r="C12" s="153"/>
      <c r="D12" s="155"/>
      <c r="E12" s="194"/>
      <c r="F12" s="261"/>
      <c r="G12" s="18"/>
      <c r="H12" s="18"/>
      <c r="I12" s="18"/>
      <c r="J12" s="18"/>
      <c r="K12" s="1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row>
    <row r="13" spans="1:46" s="4" customFormat="1" ht="13.5" customHeight="1" x14ac:dyDescent="0.25">
      <c r="A13" s="130"/>
      <c r="B13" s="130"/>
      <c r="C13" s="131"/>
      <c r="D13" s="158"/>
      <c r="E13" s="194"/>
      <c r="F13" s="261"/>
      <c r="G13" s="18"/>
      <c r="H13" s="18"/>
      <c r="I13" s="18"/>
      <c r="J13" s="18"/>
      <c r="K13" s="1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row>
    <row r="14" spans="1:46" s="4" customFormat="1" ht="13.5" customHeight="1" x14ac:dyDescent="0.25">
      <c r="A14" s="130"/>
      <c r="B14" s="26" t="s">
        <v>241</v>
      </c>
      <c r="C14" s="200" t="s">
        <v>108</v>
      </c>
      <c r="D14" s="159"/>
      <c r="E14" s="194"/>
      <c r="F14" s="261"/>
      <c r="G14" s="18"/>
      <c r="H14" s="18"/>
      <c r="I14" s="18"/>
      <c r="J14" s="18"/>
      <c r="K14" s="1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row>
    <row r="15" spans="1:46" s="4" customFormat="1" ht="13.5" customHeight="1" x14ac:dyDescent="0.25">
      <c r="A15" s="130"/>
      <c r="B15" s="26" t="s">
        <v>100</v>
      </c>
      <c r="C15" s="175">
        <f>IF(C14="Wärme aus KWK, gebäudeintegriert o. gebäudenah","berechnen nach DIN V 18599-9: 2018-09",SUM(IF(C14="Heizöl",Tabelle2!C4,0),IF(C14="Erdgas",Tabelle2!C5,0),IF(C14="Flüssiggas",Tabelle2!C6,0),IF(C14="Steinkohle",Tabelle2!C7,0),IF(C14="Braunkohle",Tabelle2!C8,0),IF(C14="Biogas",Tabelle2!C9,0),IF(C14="Biogas gebäudenah erzeugt",Tabelle2!C10,0),IF(C14="Biogenes Flüssiggas",Tabelle2!C11,0),IF(C14="Bioöl",Tabelle2!C12,0),IF(C14="Bioöl, gebäudenah erzeugt",Tabelle2!C13,0),IF(C14="Holz",Tabelle2!C14,0),IF(C14="Strom netzbezogen",Tabelle2!C15,0),IF(C14="Strom gebäudenah erzeugt (aus Photovoltaik oder Windkraft)",Tabelle2!C16,0),IF(C14="Strom Verdrängungsstrommix",Tabelle2!C17,0),IF(C14="Erdwärme, Geothermie, Solarthermie, Umgebungswärme",Tabelle2!C18,0),IF(C14="Erdkälte, Umgebungskälte",Tabelle2!C19,0),IF(C14="Abwärme aus Prozessen",Tabelle2!C20,0),IF(C14="Wärme aus Verbrennung von Siedlungsabfällen",Tabelle2!C22,0),IF(C14="Nah-/Fernwärme aus KWK - Brennstoff: Stein-/Braunkohle",Tabelle2!C23,0),IF(C14="Nah-/Fernwärme aus KWK - Gasförmige + flüssige Brennstoffe",Tabelle2!C24,0),IF(C14="Nah-/Fernwärme aus KWK - Erneuerbarer Brennstoff",Tabelle2!C25,0),IF(C14="Nah-/Fernwärme aus Heizwerken - Brennstoff: Stein-/Braunkohle",Tabelle2!C26,0),IF(C14="Nah-/Fernwärme aus Heizwerken - Gasförmige + flüssige Brennstoffe",Tabelle2!C27,0),IF(C14="Nah-/Fernwärme aus Heizwerken - Erneuerbarer Brennstoff",Tabelle2!C28,0)))</f>
        <v>310</v>
      </c>
      <c r="D15" s="159"/>
      <c r="E15" s="194"/>
      <c r="F15" s="261"/>
      <c r="G15" s="18"/>
      <c r="H15" s="18"/>
      <c r="I15" s="18"/>
      <c r="J15" s="18"/>
      <c r="K15" s="1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row>
    <row r="16" spans="1:46" s="4" customFormat="1" ht="13.5" customHeight="1" x14ac:dyDescent="0.25">
      <c r="A16" s="130"/>
      <c r="B16" s="26"/>
      <c r="C16" s="250"/>
      <c r="D16" s="159"/>
      <c r="E16" s="194"/>
      <c r="F16" s="261"/>
      <c r="G16" s="18"/>
      <c r="H16" s="18"/>
      <c r="I16" s="18"/>
      <c r="J16" s="18"/>
      <c r="K16" s="1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row>
    <row r="17" spans="1:46" s="4" customFormat="1" ht="13.5" customHeight="1" x14ac:dyDescent="0.25">
      <c r="A17" s="130"/>
      <c r="B17" s="260" t="s">
        <v>244</v>
      </c>
      <c r="C17" s="136"/>
      <c r="D17" s="215"/>
      <c r="E17" s="194"/>
      <c r="F17" s="261"/>
      <c r="G17" s="18"/>
      <c r="H17" s="18"/>
      <c r="I17" s="18"/>
      <c r="J17" s="18"/>
      <c r="K17" s="1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row>
    <row r="18" spans="1:46" s="4" customFormat="1" ht="13.5" customHeight="1" x14ac:dyDescent="0.25">
      <c r="A18" s="130"/>
      <c r="B18" s="216" t="s">
        <v>243</v>
      </c>
      <c r="C18" s="263"/>
      <c r="D18" s="145"/>
      <c r="E18" s="194"/>
      <c r="F18" s="262"/>
      <c r="G18" s="18"/>
      <c r="H18" s="18"/>
      <c r="I18" s="18"/>
      <c r="J18" s="18"/>
      <c r="K18" s="1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row>
    <row r="19" spans="1:46" s="4" customFormat="1" ht="7.2" customHeight="1" x14ac:dyDescent="0.25">
      <c r="A19" s="130"/>
      <c r="B19" s="216"/>
      <c r="C19" s="218"/>
      <c r="D19" s="145"/>
      <c r="E19" s="194"/>
      <c r="F19" s="261"/>
      <c r="G19" s="18"/>
      <c r="H19" s="18"/>
      <c r="I19" s="18"/>
      <c r="J19" s="18"/>
      <c r="K19" s="1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row>
    <row r="20" spans="1:46" s="4" customFormat="1" ht="13.5" customHeight="1" x14ac:dyDescent="0.25">
      <c r="A20" s="130"/>
      <c r="B20" s="21" t="s">
        <v>190</v>
      </c>
      <c r="C20" s="153"/>
      <c r="D20" s="155"/>
      <c r="E20" s="194"/>
      <c r="F20" s="261"/>
      <c r="G20" s="18"/>
      <c r="H20" s="18"/>
      <c r="I20" s="18"/>
      <c r="J20" s="18"/>
      <c r="K20" s="1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row>
    <row r="21" spans="1:46" s="4" customFormat="1" ht="7.2" customHeight="1" x14ac:dyDescent="0.25">
      <c r="A21" s="130"/>
      <c r="B21" s="26"/>
      <c r="C21" s="250"/>
      <c r="D21" s="159"/>
      <c r="E21" s="194"/>
      <c r="F21" s="261"/>
      <c r="G21" s="18"/>
      <c r="H21" s="18"/>
      <c r="I21" s="18"/>
      <c r="J21" s="18"/>
      <c r="K21" s="1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row>
    <row r="22" spans="1:46" s="4" customFormat="1" ht="13.5" customHeight="1" x14ac:dyDescent="0.25">
      <c r="A22" s="130"/>
      <c r="B22" s="26" t="s">
        <v>242</v>
      </c>
      <c r="C22" s="200" t="s">
        <v>108</v>
      </c>
      <c r="D22" s="159"/>
      <c r="E22" s="194"/>
      <c r="F22" s="261"/>
      <c r="G22" s="18"/>
      <c r="H22" s="18"/>
      <c r="I22" s="18"/>
      <c r="J22" s="18"/>
      <c r="K22" s="1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row>
    <row r="23" spans="1:46" s="4" customFormat="1" ht="13.5" customHeight="1" x14ac:dyDescent="0.25">
      <c r="A23" s="130"/>
      <c r="B23" s="26" t="s">
        <v>100</v>
      </c>
      <c r="C23" s="175">
        <f>IF(C22="Wärme aus KWK, gebäudeintegriert o. gebäudenah","berechnen nach DIN V 18599-9: 2018-09",SUM(IF(C22="Heizöl",Tabelle2!C4,0),IF(C22="Erdgas",Tabelle2!C5,0),IF(C22="Flüssiggas",Tabelle2!C6,0),IF(C22="Steinkohle",Tabelle2!C7,0),IF(C22="Braunkohle",Tabelle2!C8,0),IF(C22="Biogas",Tabelle2!C9,0),IF(C22="Biogas gebäudenah erzeugt",Tabelle2!C10,0),IF(C22="Biogenes Flüssiggas",Tabelle2!C11,0),IF(C22="Bioöl",Tabelle2!C12,0),IF(C22="Bioöl, gebäudenah erzeugt",Tabelle2!C13,0),IF(C22="Holz",Tabelle2!C14,0),IF(C22="Strom netzbezogen",Tabelle2!C15,0),IF(C22="Strom gebäudenah erzeugt (aus Photovoltaik oder Windkraft)",Tabelle2!C16,0),IF(C22="Strom Verdrängungsstrommix",Tabelle2!C17,0),IF(C22="Erdwärme, Geothermie, Solarthermie, Umgebungswärme",Tabelle2!C18,0),IF(C22="Erdkälte, Umgebungskälte",Tabelle2!C19,0),IF(C22="Abwärme aus Prozessen",Tabelle2!C20,0),IF(C22="Wärme aus Verbrennung von Siedlungsabfällen",Tabelle2!C22,0),IF(C22="Nah-/Fernwärme aus KWK - Brennstoff: Stein-/Braunkohle",Tabelle2!C23,0),IF(C22="Nah-/Fernwärme aus KWK - Gasförmige + flüssige Brennstoffe",Tabelle2!C24,0),IF(C22="Nah-/Fernwärme aus KWK - Erneuerbarer Brennstoff",Tabelle2!C25,0),IF(C22="Nah-/Fernwärme aus Heizwerken - Brennstoff: Stein-/Braunkohle",Tabelle2!C26,0),IF(C22="Nah-/Fernwärme aus Heizwerken - Gasförmige + flüssige Brennstoffe",Tabelle2!C27,0),IF(C22="Nah-/Fernwärme aus Heizwerken - Erneuerbarer Brennstoff",Tabelle2!C28,0)))</f>
        <v>310</v>
      </c>
      <c r="D23" s="159"/>
      <c r="E23" s="250"/>
      <c r="F23" s="261"/>
      <c r="G23" s="18"/>
      <c r="H23" s="18"/>
      <c r="I23" s="18"/>
      <c r="J23" s="18"/>
      <c r="K23" s="1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row>
    <row r="24" spans="1:46" s="4" customFormat="1" ht="13.5" customHeight="1" x14ac:dyDescent="0.25">
      <c r="A24" s="130"/>
      <c r="B24" s="26"/>
      <c r="C24" s="250"/>
      <c r="D24" s="159"/>
      <c r="E24" s="250"/>
      <c r="F24" s="261"/>
      <c r="G24" s="18"/>
      <c r="H24" s="18"/>
      <c r="I24" s="18"/>
      <c r="J24" s="18"/>
      <c r="K24" s="1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row>
    <row r="25" spans="1:46" s="4" customFormat="1" ht="13.5" customHeight="1" x14ac:dyDescent="0.25">
      <c r="A25" s="130"/>
      <c r="B25" s="260" t="s">
        <v>244</v>
      </c>
      <c r="C25" s="136"/>
      <c r="D25" s="215"/>
      <c r="E25" s="194"/>
      <c r="F25" s="261"/>
      <c r="G25" s="18"/>
      <c r="H25" s="18"/>
      <c r="I25" s="18"/>
      <c r="J25" s="18"/>
      <c r="K25" s="1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row>
    <row r="26" spans="1:46" s="4" customFormat="1" ht="13.5" customHeight="1" x14ac:dyDescent="0.25">
      <c r="A26" s="130"/>
      <c r="B26" s="216" t="s">
        <v>243</v>
      </c>
      <c r="C26" s="263"/>
      <c r="D26" s="145"/>
      <c r="E26" s="194"/>
      <c r="F26" s="261"/>
      <c r="G26" s="18"/>
      <c r="H26" s="18"/>
      <c r="I26" s="18"/>
      <c r="J26" s="18"/>
      <c r="K26" s="1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row>
    <row r="27" spans="1:46" s="4" customFormat="1" ht="7.2" customHeight="1" x14ac:dyDescent="0.25">
      <c r="A27" s="130"/>
      <c r="B27" s="216"/>
      <c r="C27" s="218"/>
      <c r="D27" s="145"/>
      <c r="E27" s="194"/>
      <c r="F27" s="261"/>
      <c r="G27" s="18"/>
      <c r="H27" s="18"/>
      <c r="I27" s="18"/>
      <c r="J27" s="18"/>
      <c r="K27" s="1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row>
    <row r="28" spans="1:46" s="4" customFormat="1" ht="13.5" customHeight="1" x14ac:dyDescent="0.35">
      <c r="A28" s="130"/>
      <c r="B28" s="21" t="s">
        <v>193</v>
      </c>
      <c r="C28" s="153"/>
      <c r="D28" s="155"/>
      <c r="E28" s="194"/>
      <c r="F28" s="261"/>
      <c r="G28" s="18"/>
      <c r="H28" s="18"/>
      <c r="I28" s="18"/>
      <c r="J28" s="18"/>
      <c r="K28" s="1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row>
    <row r="29" spans="1:46" s="4" customFormat="1" ht="7.2" customHeight="1" x14ac:dyDescent="0.25">
      <c r="A29" s="130"/>
      <c r="B29" s="26"/>
      <c r="C29" s="130"/>
      <c r="D29" s="159"/>
      <c r="E29" s="250"/>
      <c r="F29" s="261"/>
      <c r="G29" s="18"/>
      <c r="H29" s="18"/>
      <c r="I29" s="18"/>
      <c r="J29" s="18"/>
      <c r="K29" s="1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row>
    <row r="30" spans="1:46" s="4" customFormat="1" ht="13.5" customHeight="1" x14ac:dyDescent="0.3">
      <c r="A30" s="130"/>
      <c r="B30" s="10" t="s">
        <v>245</v>
      </c>
      <c r="C30" s="202"/>
      <c r="D30" s="10" t="s">
        <v>99</v>
      </c>
      <c r="E30" s="250"/>
      <c r="F30" s="261"/>
      <c r="G30" s="18"/>
      <c r="H30" s="18"/>
      <c r="I30" s="18"/>
      <c r="J30" s="18"/>
      <c r="K30" s="1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row>
    <row r="31" spans="1:46" s="4" customFormat="1" ht="13.5" customHeight="1" x14ac:dyDescent="0.25">
      <c r="A31" s="130"/>
      <c r="B31" s="250"/>
      <c r="C31" s="137"/>
      <c r="D31" s="10"/>
      <c r="E31" s="250"/>
      <c r="F31" s="261"/>
      <c r="G31" s="18"/>
      <c r="H31" s="18"/>
      <c r="I31" s="18"/>
      <c r="J31" s="18"/>
      <c r="K31" s="1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6" s="4" customFormat="1" ht="13.5" customHeight="1" x14ac:dyDescent="0.35">
      <c r="A32" s="130"/>
      <c r="B32" s="10" t="s">
        <v>198</v>
      </c>
      <c r="C32" s="290">
        <f>(SUM(IF(C14="Heizöl",C15,0),IF(C14="Erdgas",C15,0),IF(C14="Flüssiggas",C15,0),IF(C14="Steinkohle",C15,0),IF(C14="Braunkohle",C15,0),IF(C14="Biogas",C15,0),IF(C14="Biogas gebäudenah erzeugt",C15,0),IF(C14="Biogenes Flüssiggas",C15,0),IF(C14="Bioöl",C15,0),IF(C14="Bioöl, gebäudenah erzeugt",C15,0),IF(C14="Holz",C15,0),IF(C14="Strom netzbezogen",C15,0),IF(C14="Strom gebäudenah erzeugt (aus Photovoltaik oder Windkraft)",C15,0),IF(C14="Strom Verdrängungsstrommix",C15,0),IF(C14="Erdwärme, Geothermie, Solarthermie, Umgebungswärme",C15,0),IF(C14="Erdkälte, Umgebungskälte",C15,0),IF(C14="Abwärme aus Prozessen",C15,0),IF(C14="Wärme aus KWK, gebäudeintegriert o. gebäudenah",C18,0),IF(C14="Wärme aus Verbrennung von Siedlungsabfällen",C15,0),IF(C14="Nah-/Fernwärme aus KWK - Brennstoff: Stein-/Braunkohle",C15,0),IF(C14="Nah-/Fernwärme aus KWK - Gasförmige + flüssige Brennstoffe",C15,0),IF(C14="Nah-/Fernwärme aus KWK - Erneuerbarer Brennstoff",C15,0),IF(C14="Nah-/Fernwärme aus Heizwerken - Brennstoff: Stein-/Braunkohle",C15,0),IF(C14="Nah-/Fernwärme aus Heizwerken - Gasförmige + flüssige Brennstoffe",C15,0),IF(C14="Nah-/Fernwärme aus Heizwerken - Erneuerbarer Brennstoff",C15,0))*C30)/1000000</f>
        <v>0</v>
      </c>
      <c r="D32" s="9" t="s">
        <v>197</v>
      </c>
      <c r="E32" s="250"/>
      <c r="F32" s="261"/>
      <c r="G32" s="18"/>
      <c r="H32" s="18"/>
      <c r="I32" s="18"/>
      <c r="J32" s="18"/>
      <c r="K32" s="1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row>
    <row r="33" spans="1:46" s="4" customFormat="1" ht="13.5" customHeight="1" x14ac:dyDescent="0.35">
      <c r="A33" s="130"/>
      <c r="B33" s="10" t="s">
        <v>199</v>
      </c>
      <c r="C33" s="290">
        <f>(SUM(IF(C22="Heizöl",C23,0),IF(C22="Erdgas",C23,0),IF(C22="Flüssiggas",C23,0),IF(C22="Steinkohle",C23,0),IF(C22="Braunkohle",C23,0),IF(C22="Biogas",C23,0),IF(C22="Biogas gebäudenah erzeugt",C23,0),IF(C22="Biogenes Flüssiggas",C23,0),IF(C22="Bioöl",C23,0),IF(C22="Bioöl, gebäudenah erzeugt",C23,0),IF(C22="Holz",C23,0),IF(C22="Strom netzbezogen",C23,0),IF(C22="Strom gebäudenah erzeugt (aus Photovoltaik oder Windkraft)",C23,0),IF(C22="Strom Verdrängungsstrommix",C23,0),IF(C22="Erdwärme, Geothermie, Solarthermie, Umgebungswärme",C23,0),IF(C22="Erdkälte, Umgebungskälte",C23,0),IF(C22="Abwärme aus Prozessen",C23,0),IF(C22="Wärme aus KWK, gebäudeintegriert o. gebäudenah",C26,0),IF(C22="Wärme aus Verbrennung von Siedlungsabfällen",C23,0),IF(C22="Nah-/Fernwärme aus KWK - Brennstoff: Stein-/Braunkohle",C23,0),IF(C22="Nah-/Fernwärme aus KWK - Gasförmige + flüssige Brennstoffe",C23,0),IF(C22="Nah-/Fernwärme aus KWK - Erneuerbarer Brennstoff",C23,0),IF(C22="Nah-/Fernwärme aus Heizwerken - Brennstoff: Stein-/Braunkohle",C23,0),IF(C22="Nah-/Fernwärme aus Heizwerken - Gasförmige + flüssige Brennstoffe",C23,0),IF(C22="Nah-/Fernwärme aus Heizwerken - Erneuerbarer Brennstoff",C23,0))*C30)/1000000</f>
        <v>0</v>
      </c>
      <c r="D33" s="9" t="s">
        <v>197</v>
      </c>
      <c r="E33" s="250"/>
      <c r="F33" s="261"/>
      <c r="G33" s="18"/>
      <c r="H33" s="18"/>
      <c r="I33" s="18"/>
      <c r="J33" s="18"/>
      <c r="K33" s="1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row>
    <row r="34" spans="1:46" s="2" customFormat="1" ht="13.5" customHeight="1" x14ac:dyDescent="0.35">
      <c r="B34" s="10" t="s">
        <v>196</v>
      </c>
      <c r="C34" s="291">
        <f>C32-C33</f>
        <v>0</v>
      </c>
      <c r="D34" s="9" t="s">
        <v>197</v>
      </c>
      <c r="E34" s="219"/>
    </row>
    <row r="35" spans="1:46" s="2" customFormat="1" ht="7.35" customHeight="1" x14ac:dyDescent="0.3">
      <c r="C35" s="73"/>
      <c r="E35" s="219"/>
    </row>
    <row r="36" spans="1:46" s="2" customFormat="1" ht="15.6" x14ac:dyDescent="0.35">
      <c r="B36" s="21" t="s">
        <v>252</v>
      </c>
      <c r="C36" s="153"/>
      <c r="D36" s="155"/>
      <c r="E36" s="156"/>
    </row>
    <row r="37" spans="1:46" s="2" customFormat="1" ht="7.35" customHeight="1" x14ac:dyDescent="0.3">
      <c r="B37" s="264"/>
      <c r="C37" s="206"/>
      <c r="D37" s="264"/>
      <c r="E37" s="264"/>
    </row>
    <row r="38" spans="1:46" s="2" customFormat="1" x14ac:dyDescent="0.3">
      <c r="B38" s="296" t="s">
        <v>250</v>
      </c>
      <c r="C38" s="206"/>
      <c r="D38" s="264"/>
      <c r="E38" s="264"/>
    </row>
    <row r="39" spans="1:46" s="29" customFormat="1" ht="43.8" customHeight="1" x14ac:dyDescent="0.3">
      <c r="B39" s="297" t="s">
        <v>259</v>
      </c>
      <c r="C39" s="297"/>
      <c r="D39" s="297"/>
      <c r="E39" s="297"/>
    </row>
    <row r="40" spans="1:46" s="2" customFormat="1" x14ac:dyDescent="0.3">
      <c r="B40" s="10"/>
      <c r="C40" s="8"/>
      <c r="D40" s="10"/>
      <c r="E40" s="134"/>
    </row>
    <row r="41" spans="1:46" s="2" customFormat="1" x14ac:dyDescent="0.3">
      <c r="C41" s="73"/>
      <c r="E41" s="219"/>
    </row>
    <row r="42" spans="1:46" s="2" customFormat="1" x14ac:dyDescent="0.3">
      <c r="C42" s="73"/>
      <c r="E42" s="219"/>
    </row>
    <row r="43" spans="1:46" s="2" customFormat="1" x14ac:dyDescent="0.3">
      <c r="C43" s="73"/>
      <c r="E43" s="219"/>
    </row>
    <row r="44" spans="1:46" s="2" customFormat="1" x14ac:dyDescent="0.3">
      <c r="C44" s="73"/>
      <c r="E44" s="219"/>
    </row>
    <row r="45" spans="1:46" s="2" customFormat="1" x14ac:dyDescent="0.3">
      <c r="C45" s="73"/>
      <c r="E45" s="219"/>
    </row>
    <row r="46" spans="1:46" s="2" customFormat="1" x14ac:dyDescent="0.3">
      <c r="C46" s="73"/>
      <c r="E46" s="219"/>
    </row>
    <row r="47" spans="1:46" s="2" customFormat="1" x14ac:dyDescent="0.3">
      <c r="C47" s="73"/>
      <c r="E47" s="219"/>
    </row>
    <row r="48" spans="1:46" s="2" customFormat="1" x14ac:dyDescent="0.3">
      <c r="C48" s="73"/>
      <c r="E48" s="219"/>
    </row>
    <row r="49" spans="3:5" s="2" customFormat="1" x14ac:dyDescent="0.3">
      <c r="C49" s="73"/>
      <c r="E49" s="219"/>
    </row>
    <row r="50" spans="3:5" s="2" customFormat="1" x14ac:dyDescent="0.3">
      <c r="C50" s="73"/>
      <c r="E50" s="219"/>
    </row>
    <row r="51" spans="3:5" s="2" customFormat="1" x14ac:dyDescent="0.3">
      <c r="C51" s="73"/>
      <c r="E51" s="219"/>
    </row>
    <row r="52" spans="3:5" s="2" customFormat="1" x14ac:dyDescent="0.3">
      <c r="C52" s="73"/>
      <c r="E52" s="219"/>
    </row>
    <row r="53" spans="3:5" s="2" customFormat="1" x14ac:dyDescent="0.3">
      <c r="C53" s="73"/>
      <c r="E53" s="219"/>
    </row>
    <row r="54" spans="3:5" s="2" customFormat="1" x14ac:dyDescent="0.3">
      <c r="C54" s="73"/>
      <c r="E54" s="219"/>
    </row>
    <row r="55" spans="3:5" s="2" customFormat="1" x14ac:dyDescent="0.3">
      <c r="C55" s="73"/>
      <c r="E55" s="219"/>
    </row>
    <row r="56" spans="3:5" s="2" customFormat="1" x14ac:dyDescent="0.3">
      <c r="C56" s="73"/>
      <c r="E56" s="219"/>
    </row>
    <row r="57" spans="3:5" s="2" customFormat="1" x14ac:dyDescent="0.3">
      <c r="C57" s="73"/>
      <c r="E57" s="219"/>
    </row>
    <row r="58" spans="3:5" s="2" customFormat="1" x14ac:dyDescent="0.3">
      <c r="C58" s="73"/>
      <c r="E58" s="219"/>
    </row>
    <row r="59" spans="3:5" s="2" customFormat="1" x14ac:dyDescent="0.3">
      <c r="C59" s="73"/>
      <c r="E59" s="219"/>
    </row>
    <row r="60" spans="3:5" s="2" customFormat="1" x14ac:dyDescent="0.3">
      <c r="C60" s="73"/>
      <c r="E60" s="219"/>
    </row>
    <row r="61" spans="3:5" s="2" customFormat="1" x14ac:dyDescent="0.3">
      <c r="C61" s="73"/>
      <c r="E61" s="219"/>
    </row>
    <row r="62" spans="3:5" s="2" customFormat="1" x14ac:dyDescent="0.3">
      <c r="C62" s="73"/>
      <c r="E62" s="219"/>
    </row>
    <row r="63" spans="3:5" s="2" customFormat="1" x14ac:dyDescent="0.3">
      <c r="C63" s="73"/>
      <c r="E63" s="219"/>
    </row>
    <row r="64" spans="3:5" s="2" customFormat="1" x14ac:dyDescent="0.3">
      <c r="C64" s="73"/>
      <c r="E64" s="219"/>
    </row>
    <row r="65" spans="3:5" s="2" customFormat="1" x14ac:dyDescent="0.3">
      <c r="C65" s="73"/>
      <c r="E65" s="219"/>
    </row>
  </sheetData>
  <sheetProtection algorithmName="SHA-512" hashValue="UUtgGh0Uwl3H1GiN2YbD2CvVStfRV0Ub06Kx72NMqSzdApms+TagQaJfSDvEEK6PzCuGC81Oep4hQfyp1hzbRw==" saltValue="xP1A73sIcyOjuDUsIQ/p8g==" spinCount="100000" sheet="1" selectLockedCells="1"/>
  <mergeCells count="1">
    <mergeCell ref="B39:E39"/>
  </mergeCells>
  <hyperlinks>
    <hyperlink ref="B38" r:id="rId1"/>
  </hyperlinks>
  <pageMargins left="0.7" right="0.7" top="0.78740157499999996" bottom="0.78740157499999996"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Tabelle2!$B$4:$B$28</xm:f>
          </x14:formula1>
          <xm:sqref>C14 C22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START</vt:lpstr>
      <vt:lpstr>Randbedingungen</vt:lpstr>
      <vt:lpstr>1 Aussenwand</vt:lpstr>
      <vt:lpstr>2 Dach</vt:lpstr>
      <vt:lpstr>3 Kellerdecke</vt:lpstr>
      <vt:lpstr>4 oberste Geschossdecke</vt:lpstr>
      <vt:lpstr>5 Fenster </vt:lpstr>
      <vt:lpstr>CO2-Einsparung Gebäudehülle</vt:lpstr>
      <vt:lpstr>Wechsel Energieträger </vt:lpstr>
      <vt:lpstr>Tabelle1</vt:lpstr>
      <vt:lpstr>Tabelle2</vt:lpstr>
      <vt:lpstr>Grundlagen</vt:lpstr>
      <vt:lpstr>Software-Nutzungsbedingungen</vt:lpstr>
      <vt:lpstr>DropdownListe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lützkendorf</dc:creator>
  <cp:lastModifiedBy>Spreen, Franziska (StMB)</cp:lastModifiedBy>
  <cp:lastPrinted>2017-11-27T09:26:24Z</cp:lastPrinted>
  <dcterms:created xsi:type="dcterms:W3CDTF">2016-11-24T09:21:10Z</dcterms:created>
  <dcterms:modified xsi:type="dcterms:W3CDTF">2024-12-19T10:01:16Z</dcterms:modified>
  <cp:contentStatus/>
</cp:coreProperties>
</file>